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Jobs\_2020\Ševčík Jaroslav Ing. Arch\CPA Delfín Uherský Brod – venkovní bazény\soupisy provázání snížená cena All- r1\profese\SO 102\D_1_4_5_VZT\"/>
    </mc:Choice>
  </mc:AlternateContent>
  <xr:revisionPtr revIDLastSave="0" documentId="8_{C8090849-BC49-495C-AB5E-66B56BF33D1E}" xr6:coauthVersionLast="45" xr6:coauthVersionMax="45" xr10:uidLastSave="{00000000-0000-0000-0000-000000000000}"/>
  <bookViews>
    <workbookView xWindow="-120" yWindow="-120" windowWidth="29040" windowHeight="17325" tabRatio="779" activeTab="2"/>
  </bookViews>
  <sheets>
    <sheet name="Krycí list rozpočtu" sheetId="7" r:id="rId1"/>
    <sheet name="Rekapitulace VZT" sheetId="6" r:id="rId2"/>
    <sheet name="Rozpočet VZT" sheetId="5" r:id="rId3"/>
  </sheets>
  <definedNames>
    <definedName name="_xlnm.Print_Titles" localSheetId="2">'Rozpočet VZT'!$1:$1</definedName>
    <definedName name="_xlnm.Print_Area" localSheetId="2">'Rozpočet VZT'!$B$1:$K$102</definedName>
  </definedNames>
  <calcPr calcId="191029" fullCalcOnLoad="1"/>
</workbook>
</file>

<file path=xl/calcChain.xml><?xml version="1.0" encoding="utf-8"?>
<calcChain xmlns="http://schemas.openxmlformats.org/spreadsheetml/2006/main">
  <c r="B11" i="6" l="1"/>
  <c r="B10" i="6"/>
  <c r="B9" i="6"/>
  <c r="B8" i="6"/>
  <c r="B7" i="6"/>
  <c r="K90" i="5"/>
  <c r="H90" i="5"/>
  <c r="G90" i="5"/>
  <c r="I90" i="5"/>
  <c r="K89" i="5"/>
  <c r="H89" i="5"/>
  <c r="G89" i="5"/>
  <c r="I89" i="5"/>
  <c r="K88" i="5"/>
  <c r="I88" i="5"/>
  <c r="H88" i="5"/>
  <c r="G88" i="5"/>
  <c r="K87" i="5"/>
  <c r="H87" i="5"/>
  <c r="G87" i="5"/>
  <c r="I87" i="5"/>
  <c r="K86" i="5"/>
  <c r="H86" i="5"/>
  <c r="H91" i="5" s="1"/>
  <c r="C11" i="6" s="1"/>
  <c r="G86" i="5"/>
  <c r="I86" i="5"/>
  <c r="K82" i="5"/>
  <c r="H82" i="5"/>
  <c r="G82" i="5"/>
  <c r="I82" i="5"/>
  <c r="K81" i="5"/>
  <c r="H81" i="5"/>
  <c r="G81" i="5"/>
  <c r="I81" i="5"/>
  <c r="K80" i="5"/>
  <c r="H80" i="5"/>
  <c r="G80" i="5"/>
  <c r="I80" i="5"/>
  <c r="K79" i="5"/>
  <c r="H79" i="5"/>
  <c r="G79" i="5"/>
  <c r="I79" i="5"/>
  <c r="K78" i="5"/>
  <c r="H78" i="5"/>
  <c r="G78" i="5"/>
  <c r="I78" i="5" s="1"/>
  <c r="K73" i="5"/>
  <c r="H73" i="5"/>
  <c r="G73" i="5"/>
  <c r="I73" i="5"/>
  <c r="K72" i="5"/>
  <c r="H72" i="5"/>
  <c r="G72" i="5"/>
  <c r="I72" i="5"/>
  <c r="G71" i="5"/>
  <c r="K71" i="5"/>
  <c r="H71" i="5"/>
  <c r="I71" i="5"/>
  <c r="G70" i="5"/>
  <c r="I70" i="5"/>
  <c r="G69" i="5"/>
  <c r="I69" i="5"/>
  <c r="K68" i="5"/>
  <c r="H68" i="5"/>
  <c r="G68" i="5"/>
  <c r="I68" i="5"/>
  <c r="K67" i="5"/>
  <c r="H67" i="5"/>
  <c r="G67" i="5"/>
  <c r="I67" i="5"/>
  <c r="G66" i="5"/>
  <c r="G63" i="5"/>
  <c r="K66" i="5"/>
  <c r="H66" i="5"/>
  <c r="I66" i="5"/>
  <c r="K65" i="5"/>
  <c r="H65" i="5"/>
  <c r="G65" i="5"/>
  <c r="I65" i="5" s="1"/>
  <c r="K64" i="5"/>
  <c r="H64" i="5"/>
  <c r="G64" i="5"/>
  <c r="I64" i="5" s="1"/>
  <c r="I75" i="5" s="1"/>
  <c r="D9" i="6" s="1"/>
  <c r="K74" i="5"/>
  <c r="H74" i="5"/>
  <c r="G74" i="5"/>
  <c r="I74" i="5" s="1"/>
  <c r="K70" i="5"/>
  <c r="H70" i="5"/>
  <c r="K69" i="5"/>
  <c r="H69" i="5"/>
  <c r="K63" i="5"/>
  <c r="I63" i="5"/>
  <c r="H63" i="5"/>
  <c r="K62" i="5"/>
  <c r="K75" i="5" s="1"/>
  <c r="F9" i="6" s="1"/>
  <c r="H62" i="5"/>
  <c r="H75" i="5" s="1"/>
  <c r="C9" i="6" s="1"/>
  <c r="G62" i="5"/>
  <c r="I62" i="5"/>
  <c r="K58" i="5"/>
  <c r="H58" i="5"/>
  <c r="G58" i="5"/>
  <c r="I58" i="5"/>
  <c r="K57" i="5"/>
  <c r="H57" i="5"/>
  <c r="G57" i="5"/>
  <c r="I57" i="5"/>
  <c r="K56" i="5"/>
  <c r="H56" i="5"/>
  <c r="G56" i="5"/>
  <c r="I56" i="5"/>
  <c r="K55" i="5"/>
  <c r="K59" i="5" s="1"/>
  <c r="F8" i="6" s="1"/>
  <c r="H55" i="5"/>
  <c r="G55" i="5"/>
  <c r="I55" i="5"/>
  <c r="D8" i="6"/>
  <c r="K54" i="5"/>
  <c r="H54" i="5"/>
  <c r="G54" i="5"/>
  <c r="I54" i="5" s="1"/>
  <c r="I59" i="5" s="1"/>
  <c r="K48" i="5"/>
  <c r="H48" i="5"/>
  <c r="G48" i="5"/>
  <c r="I48" i="5" s="1"/>
  <c r="G47" i="5"/>
  <c r="I47" i="5"/>
  <c r="K50" i="5"/>
  <c r="H50" i="5"/>
  <c r="G50" i="5"/>
  <c r="I50" i="5" s="1"/>
  <c r="K49" i="5"/>
  <c r="H49" i="5"/>
  <c r="G49" i="5"/>
  <c r="I49" i="5"/>
  <c r="K47" i="5"/>
  <c r="H47" i="5"/>
  <c r="K46" i="5"/>
  <c r="H46" i="5"/>
  <c r="H51" i="5"/>
  <c r="C7" i="6" s="1"/>
  <c r="G46" i="5"/>
  <c r="I46" i="5"/>
  <c r="G40" i="5"/>
  <c r="I40" i="5" s="1"/>
  <c r="K41" i="5"/>
  <c r="H41" i="5"/>
  <c r="G41" i="5"/>
  <c r="I41" i="5" s="1"/>
  <c r="K40" i="5"/>
  <c r="H40" i="5"/>
  <c r="K39" i="5"/>
  <c r="H39" i="5"/>
  <c r="G39" i="5"/>
  <c r="I39" i="5"/>
  <c r="K38" i="5"/>
  <c r="K43" i="5" s="1"/>
  <c r="F6" i="6" s="1"/>
  <c r="H38" i="5"/>
  <c r="G38" i="5"/>
  <c r="I38" i="5"/>
  <c r="I43" i="5" s="1"/>
  <c r="K33" i="5"/>
  <c r="H33" i="5"/>
  <c r="G33" i="5"/>
  <c r="I33" i="5"/>
  <c r="G31" i="5"/>
  <c r="I31" i="5" s="1"/>
  <c r="K30" i="5"/>
  <c r="H30" i="5"/>
  <c r="G30" i="5"/>
  <c r="I30" i="5" s="1"/>
  <c r="G29" i="5"/>
  <c r="I29" i="5"/>
  <c r="K29" i="5"/>
  <c r="H29" i="5"/>
  <c r="K31" i="5"/>
  <c r="H31" i="5"/>
  <c r="K28" i="5"/>
  <c r="H28" i="5"/>
  <c r="G28" i="5"/>
  <c r="I28" i="5"/>
  <c r="K27" i="5"/>
  <c r="H27" i="5"/>
  <c r="G27" i="5"/>
  <c r="I27" i="5" s="1"/>
  <c r="K26" i="5"/>
  <c r="H26" i="5"/>
  <c r="H35" i="5" s="1"/>
  <c r="C5" i="6" s="1"/>
  <c r="G26" i="5"/>
  <c r="I26" i="5" s="1"/>
  <c r="I35" i="5" s="1"/>
  <c r="D5" i="6" s="1"/>
  <c r="K20" i="5"/>
  <c r="H20" i="5"/>
  <c r="G20" i="5"/>
  <c r="I20" i="5" s="1"/>
  <c r="G17" i="5"/>
  <c r="I17" i="5"/>
  <c r="K17" i="5"/>
  <c r="H17" i="5"/>
  <c r="G15" i="5"/>
  <c r="I15" i="5"/>
  <c r="K16" i="5"/>
  <c r="H16" i="5"/>
  <c r="G16" i="5"/>
  <c r="I16" i="5"/>
  <c r="G9" i="5"/>
  <c r="I9" i="5" s="1"/>
  <c r="K8" i="5"/>
  <c r="H8" i="5"/>
  <c r="G8" i="5"/>
  <c r="I8" i="5" s="1"/>
  <c r="K7" i="5"/>
  <c r="H7" i="5"/>
  <c r="G7" i="5"/>
  <c r="I7" i="5" s="1"/>
  <c r="G5" i="5"/>
  <c r="I5" i="5"/>
  <c r="G6" i="5"/>
  <c r="I6" i="5" s="1"/>
  <c r="K42" i="5"/>
  <c r="H42" i="5"/>
  <c r="G42" i="5"/>
  <c r="I42" i="5" s="1"/>
  <c r="K34" i="5"/>
  <c r="H34" i="5"/>
  <c r="G34" i="5"/>
  <c r="I34" i="5" s="1"/>
  <c r="G32" i="5"/>
  <c r="I32" i="5"/>
  <c r="K32" i="5"/>
  <c r="H32" i="5"/>
  <c r="K22" i="5"/>
  <c r="H22" i="5"/>
  <c r="G22" i="5"/>
  <c r="I22" i="5" s="1"/>
  <c r="K21" i="5"/>
  <c r="H21" i="5"/>
  <c r="G21" i="5"/>
  <c r="I21" i="5" s="1"/>
  <c r="K19" i="5"/>
  <c r="H19" i="5"/>
  <c r="G19" i="5"/>
  <c r="I19" i="5" s="1"/>
  <c r="K18" i="5"/>
  <c r="H18" i="5"/>
  <c r="G18" i="5"/>
  <c r="I18" i="5" s="1"/>
  <c r="I23" i="5" s="1"/>
  <c r="D4" i="6" s="1"/>
  <c r="E4" i="6" s="1"/>
  <c r="K15" i="5"/>
  <c r="H15" i="5"/>
  <c r="H23" i="5" s="1"/>
  <c r="C4" i="6" s="1"/>
  <c r="G10" i="5"/>
  <c r="I10" i="5" s="1"/>
  <c r="K9" i="5"/>
  <c r="H9" i="5"/>
  <c r="K5" i="5"/>
  <c r="H5" i="5"/>
  <c r="K6" i="5"/>
  <c r="H6" i="5"/>
  <c r="K4" i="5"/>
  <c r="H4" i="5"/>
  <c r="G4" i="5"/>
  <c r="I4" i="5"/>
  <c r="K3" i="5"/>
  <c r="H3" i="5"/>
  <c r="G3" i="5"/>
  <c r="I3" i="5"/>
  <c r="B6" i="6"/>
  <c r="B5" i="6"/>
  <c r="B4" i="6"/>
  <c r="G11" i="5"/>
  <c r="I11" i="5"/>
  <c r="K98" i="5"/>
  <c r="I98" i="5"/>
  <c r="H98" i="5"/>
  <c r="I94" i="5"/>
  <c r="I95" i="5" s="1"/>
  <c r="D12" i="6" s="1"/>
  <c r="H94" i="5"/>
  <c r="H95" i="5"/>
  <c r="C12" i="6" s="1"/>
  <c r="E12" i="6" s="1"/>
  <c r="K94" i="5"/>
  <c r="K95" i="5"/>
  <c r="F12" i="6"/>
  <c r="K10" i="5"/>
  <c r="H10" i="5"/>
  <c r="H11" i="5"/>
  <c r="K11" i="5"/>
  <c r="B13" i="6"/>
  <c r="K101" i="5"/>
  <c r="I101" i="5"/>
  <c r="H101" i="5"/>
  <c r="C13" i="6" s="1"/>
  <c r="K100" i="5"/>
  <c r="I100" i="5"/>
  <c r="H100" i="5"/>
  <c r="K99" i="5"/>
  <c r="I99" i="5"/>
  <c r="H99" i="5"/>
  <c r="B12" i="6"/>
  <c r="B3" i="6"/>
  <c r="P29" i="7"/>
  <c r="K91" i="5"/>
  <c r="F11" i="6" s="1"/>
  <c r="K83" i="5"/>
  <c r="F10" i="6" s="1"/>
  <c r="K23" i="5"/>
  <c r="F4" i="6" s="1"/>
  <c r="K102" i="5"/>
  <c r="F13" i="6"/>
  <c r="K12" i="5"/>
  <c r="F3" i="6" s="1"/>
  <c r="I102" i="5"/>
  <c r="D13" i="6" s="1"/>
  <c r="H83" i="5"/>
  <c r="C10" i="6" s="1"/>
  <c r="H59" i="5"/>
  <c r="C8" i="6" s="1"/>
  <c r="E8" i="6" s="1"/>
  <c r="H43" i="5"/>
  <c r="C6" i="6" s="1"/>
  <c r="E6" i="6" s="1"/>
  <c r="D6" i="6"/>
  <c r="H12" i="5"/>
  <c r="C3" i="6" s="1"/>
  <c r="C15" i="6" l="1"/>
  <c r="C18" i="6" s="1"/>
  <c r="E11" i="6"/>
  <c r="E9" i="6"/>
  <c r="K51" i="5"/>
  <c r="F7" i="6" s="1"/>
  <c r="F15" i="6" s="1"/>
  <c r="F18" i="6" s="1"/>
  <c r="F22" i="6" s="1"/>
  <c r="F25" i="6" s="1"/>
  <c r="E5" i="6"/>
  <c r="K35" i="5"/>
  <c r="F5" i="6" s="1"/>
  <c r="I91" i="5"/>
  <c r="D11" i="6" s="1"/>
  <c r="E13" i="6"/>
  <c r="H102" i="5"/>
  <c r="I12" i="5"/>
  <c r="D3" i="6" s="1"/>
  <c r="I51" i="5"/>
  <c r="D7" i="6" s="1"/>
  <c r="E7" i="6" s="1"/>
  <c r="I83" i="5"/>
  <c r="D10" i="6" s="1"/>
  <c r="E10" i="6" s="1"/>
  <c r="D15" i="6" l="1"/>
  <c r="D18" i="6" s="1"/>
  <c r="E3" i="6"/>
  <c r="E15" i="6" s="1"/>
  <c r="E18" i="6" s="1"/>
  <c r="E22" i="6" s="1"/>
  <c r="C22" i="6"/>
  <c r="E23" i="7"/>
  <c r="C25" i="6" l="1"/>
  <c r="D23" i="6"/>
  <c r="E23" i="6" s="1"/>
  <c r="P20" i="7" s="1"/>
  <c r="D22" i="6"/>
  <c r="E24" i="7"/>
  <c r="E25" i="7" s="1"/>
  <c r="D24" i="6" l="1"/>
  <c r="E24" i="6" s="1"/>
  <c r="D25" i="6"/>
  <c r="E26" i="6" s="1"/>
  <c r="P19" i="7" l="1"/>
  <c r="P25" i="7" s="1"/>
  <c r="P27" i="7" s="1"/>
  <c r="E25" i="6"/>
</calcChain>
</file>

<file path=xl/sharedStrings.xml><?xml version="1.0" encoding="utf-8"?>
<sst xmlns="http://schemas.openxmlformats.org/spreadsheetml/2006/main" count="323" uniqueCount="209">
  <si>
    <t>Zařízení</t>
  </si>
  <si>
    <t>Popis</t>
  </si>
  <si>
    <t>Rekapitulace s profesemi</t>
  </si>
  <si>
    <t>Celková rekapitulace</t>
  </si>
  <si>
    <t>Převod</t>
  </si>
  <si>
    <t>Zednické výpomoci</t>
  </si>
  <si>
    <t>CELKEM:</t>
  </si>
  <si>
    <t>CELKEM ZAKÁZKA:</t>
  </si>
  <si>
    <t>KRYCÍ LIST ROZPOČTU</t>
  </si>
  <si>
    <t>Název stavby</t>
  </si>
  <si>
    <t>JKSO</t>
  </si>
  <si>
    <t/>
  </si>
  <si>
    <t>EČO</t>
  </si>
  <si>
    <t>Název části</t>
  </si>
  <si>
    <t>Místo</t>
  </si>
  <si>
    <t>IČO</t>
  </si>
  <si>
    <t>DRČ</t>
  </si>
  <si>
    <t xml:space="preserve"> </t>
  </si>
  <si>
    <t>Objednávatel</t>
  </si>
  <si>
    <t>Projektant</t>
  </si>
  <si>
    <t>Zhotovitel</t>
  </si>
  <si>
    <t>Rozpočet číslo</t>
  </si>
  <si>
    <t>Zpracoval</t>
  </si>
  <si>
    <t>Dne</t>
  </si>
  <si>
    <t>Položek</t>
  </si>
  <si>
    <t>Měrné a účelové jednotky</t>
  </si>
  <si>
    <t>Počet</t>
  </si>
  <si>
    <t>Náklady / 1 m.j.</t>
  </si>
  <si>
    <t xml:space="preserve">  Rozpočtové náklady v CZk 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</si>
  <si>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</si>
  <si>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</si>
  <si>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</si>
  <si>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</si>
  <si>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</si>
  <si>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</si>
  <si>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</si>
  <si>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</si>
  <si>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</si>
  <si>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</si>
  <si>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</si>
  <si>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</si>
  <si>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</si>
  <si>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</si>
  <si>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</si>
  <si>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</si>
  <si>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</si>
  <si>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Ostatní-zaregulování ap.</t>
  </si>
  <si>
    <t>NUS z rozpočtu</t>
  </si>
  <si>
    <t>ZRN ( ř. 1-6 )</t>
  </si>
  <si>
    <t>DN ( ř. 8-11 )</t>
  </si>
  <si>
    <t>NUS ( ř. 13-18 )</t>
  </si>
  <si>
    <t>D</t>
  </si>
  <si>
    <t>Celkové náklady</t>
  </si>
  <si>
    <t>Součet 7, 12, 19-22</t>
  </si>
  <si>
    <t>Datum a podpis</t>
  </si>
  <si>
    <t>Razítko</t>
  </si>
  <si>
    <t>DPH</t>
  </si>
  <si>
    <t>Cena s DPH (ř.23-25)</t>
  </si>
  <si>
    <t>E</t>
  </si>
  <si>
    <t>Přípočty a odpočty</t>
  </si>
  <si>
    <t>Dodávky objednavatele</t>
  </si>
  <si>
    <t>Klouzavá doložka</t>
  </si>
  <si>
    <t>Zvýhodnění + -</t>
  </si>
  <si>
    <t>bm</t>
  </si>
  <si>
    <t>m2</t>
  </si>
  <si>
    <t>název zařízení</t>
  </si>
  <si>
    <t>č. pozice</t>
  </si>
  <si>
    <t>váha celkem (kg)</t>
  </si>
  <si>
    <t>dodávka celkem (Kč)</t>
  </si>
  <si>
    <t>montáž celkem (Kč)</t>
  </si>
  <si>
    <t>váha/MJ (kg)</t>
  </si>
  <si>
    <t>CPV</t>
  </si>
  <si>
    <t>dodávka /MJ</t>
  </si>
  <si>
    <t>montáž /MJ</t>
  </si>
  <si>
    <t>MJ</t>
  </si>
  <si>
    <t xml:space="preserve">počet </t>
  </si>
  <si>
    <t>ks</t>
  </si>
  <si>
    <t>kg</t>
  </si>
  <si>
    <t>Celkem</t>
  </si>
  <si>
    <t>Celkem vzduchotechnika</t>
  </si>
  <si>
    <t>Dodávka 
elementů a potrubí</t>
  </si>
  <si>
    <t xml:space="preserve">Montáž 
elementů a potrubí </t>
  </si>
  <si>
    <t>Cena 
celkem</t>
  </si>
  <si>
    <t>Váha 
celkem</t>
  </si>
  <si>
    <t>hod</t>
  </si>
  <si>
    <t>Zaregulování VZT</t>
  </si>
  <si>
    <t>Zaškolení obsluhy</t>
  </si>
  <si>
    <t>Komplexní vyzkoušení VZT</t>
  </si>
  <si>
    <t>1.</t>
  </si>
  <si>
    <t>Ostatní práce</t>
  </si>
  <si>
    <t>2.</t>
  </si>
  <si>
    <t>3.</t>
  </si>
  <si>
    <t>Náklady na dopravu 3% z cen dodávek vzt.</t>
  </si>
  <si>
    <t>Jaromír Přikryl</t>
  </si>
  <si>
    <t>Název oddílu</t>
  </si>
  <si>
    <t>Lešení</t>
  </si>
  <si>
    <t>Systémový (rozebíratelný) montážní, spojovací a těsnící materiál vč. Objímek, samolepících pásek, těsných spojek s gumovým těsněním, konzoly apod.</t>
  </si>
  <si>
    <t>4.</t>
  </si>
  <si>
    <t>Náklady na úpravu a přizpůsobení VZT potrubí na stavbě při montáži</t>
  </si>
  <si>
    <t>Zednické výpomoci: 5% z cen montáží vzt.</t>
  </si>
  <si>
    <t>Lešení lehké pracovní vč. Podlahy nebo plošina</t>
  </si>
  <si>
    <t>Stavebník</t>
  </si>
  <si>
    <t>Proj. části</t>
  </si>
  <si>
    <t>Jaromír Přikryl, Fojtská 433, Hvozdná, 763 10</t>
  </si>
  <si>
    <t>VZDUCHOTECHNICKÁ ZAŘÍZENÍ</t>
  </si>
  <si>
    <t>7_2020</t>
  </si>
  <si>
    <t>Spojovací manžeta např. VBM 355</t>
  </si>
  <si>
    <t>CPA DELFÍN UHERSKÝ BROD
VENKOVNÍ BAZÉNY</t>
  </si>
  <si>
    <t>D.1.4.5 - Vzduchotechnická zařízení</t>
  </si>
  <si>
    <t>Město Uherský Brod, Masaraykovo nám. 100, 688 17 U.Brod</t>
  </si>
  <si>
    <t>Centroprojekt Group a.s. Zlín, Štefánikova 167, 760 30 Zlín</t>
  </si>
  <si>
    <t>D26-V-101</t>
  </si>
  <si>
    <t>Zařízení č.21 - Větrání chlorovny</t>
  </si>
  <si>
    <t xml:space="preserve">Nástřešní odsávací ventilátor např. TH 500/160 3V 
V=300m3/h / 150Pa / 50W / 230V </t>
  </si>
  <si>
    <t>Spojovací manžeta např. VBM 160</t>
  </si>
  <si>
    <t>21.01</t>
  </si>
  <si>
    <t>21.02</t>
  </si>
  <si>
    <t>21.03</t>
  </si>
  <si>
    <t>Plastová krycí mřížka 200x200 vč. Rámu do potrubí</t>
  </si>
  <si>
    <t>21.04</t>
  </si>
  <si>
    <t xml:space="preserve">Plastový talířový ventil DN 160 </t>
  </si>
  <si>
    <t>21.05</t>
  </si>
  <si>
    <t xml:space="preserve">Plastová větrací mřížka na čelo potrubí DN 160 </t>
  </si>
  <si>
    <t>21.06</t>
  </si>
  <si>
    <t>Plastové kruhové potrubí DN 160 vč. Tvarovek, spojek a objímek</t>
  </si>
  <si>
    <t>21.07</t>
  </si>
  <si>
    <t xml:space="preserve">Zděř z plastového čtyřhranného potrrubí 200x200 / 500+ </t>
  </si>
  <si>
    <t>21.08</t>
  </si>
  <si>
    <t xml:space="preserve">Zařízení č.22 - Větrání strojovny bazénové technologie </t>
  </si>
  <si>
    <t>22.01</t>
  </si>
  <si>
    <t xml:space="preserve">Samočinná plastová výfuková žaluzie např. PER 355 </t>
  </si>
  <si>
    <t>Odsávací axiální ventilátor např. HXTR/4-355H - 70°C
V=1700m3/h / 90Pa / 175W / 400V / 0.4A</t>
  </si>
  <si>
    <t xml:space="preserve">Zděř - Kruhové Spiro potrubí DN 363 / 500+ </t>
  </si>
  <si>
    <t>22.02</t>
  </si>
  <si>
    <t>22.03</t>
  </si>
  <si>
    <t>Regulační uzavírací klapka 500x800 ruční ovládání s aretací polohy</t>
  </si>
  <si>
    <t>Protidešťová žaluzie nerez 200x200 vč. Rámu do potrubí a síta</t>
  </si>
  <si>
    <t>Krycí mřížka na klapku 500x800 vč. rámu</t>
  </si>
  <si>
    <t xml:space="preserve">Zděř 500x800 / 500+ z potrubí čtyřhranného ocelového sk.I, ON 120405
Třída hořlavosti A1, třída těsnosti III.                                                 </t>
  </si>
  <si>
    <t>22.04</t>
  </si>
  <si>
    <t>Zařízení č.23 - Větrání skladu chémie</t>
  </si>
  <si>
    <t>23.01</t>
  </si>
  <si>
    <t xml:space="preserve">Nástřešní odsávací ventilátor např. TH 500/160 3V 
V=400m3/h / 120Pa / 50W / 230V </t>
  </si>
  <si>
    <t>23.02</t>
  </si>
  <si>
    <t>Protidešťová žaluzie hliníková 315x315 vč. Rámu do potrubí a síta</t>
  </si>
  <si>
    <t>Protidešťová žaluzie hliníková 500x800 vč. Rámu do potrubí vč. síta</t>
  </si>
  <si>
    <t>23.03</t>
  </si>
  <si>
    <t>Regulační uzavírací klapka 315x315 ruční ovládání s aretací polohy</t>
  </si>
  <si>
    <t>Krycí mřížka na klapku 315x315 vč. rámu</t>
  </si>
  <si>
    <t>23.04</t>
  </si>
  <si>
    <t>Vyústka na kruhové potrubí jednořadá hliníková 825x85 bez regulace</t>
  </si>
  <si>
    <t>23.05</t>
  </si>
  <si>
    <t>Kruhové Spiro potrubí DN 160 / 30% Tvarovek vč. spojek a objímek</t>
  </si>
  <si>
    <t>23.06</t>
  </si>
  <si>
    <t xml:space="preserve">Zděř 315x315 / 500+ z potrubí čtyřhranného ocelového sk.I, ON 120405
Třída hořlavosti A1, třída těsnosti III.                                                 </t>
  </si>
  <si>
    <t>23.07</t>
  </si>
  <si>
    <t xml:space="preserve">Zařízení č.24 - Větrání sociálních a hygienických zařízení </t>
  </si>
  <si>
    <t>24.01</t>
  </si>
  <si>
    <t>24.02</t>
  </si>
  <si>
    <t>Dveřní hliníková mřížka 500x300 neprůhledná oboustranná</t>
  </si>
  <si>
    <t>24.03</t>
  </si>
  <si>
    <t>24.04</t>
  </si>
  <si>
    <t>Zařízení č.25 - Větrání elektrorozvodny</t>
  </si>
  <si>
    <t>25.01</t>
  </si>
  <si>
    <t xml:space="preserve">Odsávací radiální ventilátor např. EBB 100 N S
V=100m3/h / 80Pa / 29W / 230V </t>
  </si>
  <si>
    <t xml:space="preserve">Samočinná plastová výfuková žaluzie např. PER 100 </t>
  </si>
  <si>
    <t xml:space="preserve">Zděř - Kruhové Spiro potrubí DN 100 / 500+ </t>
  </si>
  <si>
    <t>25.02</t>
  </si>
  <si>
    <t>25.03</t>
  </si>
  <si>
    <t>Zařízení č.26 - Větrání úklidu</t>
  </si>
  <si>
    <t>26.01</t>
  </si>
  <si>
    <t>26.02</t>
  </si>
  <si>
    <t>26.03</t>
  </si>
  <si>
    <t>Zařízení č.27 - Větrání přípravny občerstvení</t>
  </si>
  <si>
    <t>27.01</t>
  </si>
  <si>
    <t xml:space="preserve">Nízkohlučný kuchyňský ventilátor např. CHVB/4-4000/355 pro trvalý provoz při teplotách vzdušiny až 120°C osazený v tepelně a hlukově izolované skříňi na silentblocích s kondenzační vanou V=3400m3/h / 200Pa / 530W / 230V / 2.3A </t>
  </si>
  <si>
    <t>Regulátor výkonu např. REV 3.0 A</t>
  </si>
  <si>
    <t>Tuková filtrační kazeta např. MFLT 355</t>
  </si>
  <si>
    <t>Pružná spona k ventilátoru mapř. KAA 355</t>
  </si>
  <si>
    <t>kpl</t>
  </si>
  <si>
    <t>Sada gumových podložek (silentblock) např. KSE-45 (4ks)</t>
  </si>
  <si>
    <t>27.02</t>
  </si>
  <si>
    <t>Protidešťová žaluzie hliníková 800x500 vč. Rámu do potrubí vč. síta</t>
  </si>
  <si>
    <t>27.03</t>
  </si>
  <si>
    <t>Tlumič hluku do kruhového potrubí např. MAA 355/900</t>
  </si>
  <si>
    <t>27.04</t>
  </si>
  <si>
    <t>Akumulační nástěnný nerezový odsávací zákryt např. NAZ-D 100x45x280
vč. okapového žlábku, nerezových lapačů tuku a osvětelní</t>
  </si>
  <si>
    <t>27.05</t>
  </si>
  <si>
    <t>Kruhové Spiro potrubí DN 355 / 30% Tvarovek vč. spojek a objímek</t>
  </si>
  <si>
    <t>27.06</t>
  </si>
  <si>
    <t xml:space="preserve">Potrubí čtyřhranné ocelové sk.I, ON 120405, lištové spoje, 80% Tvarovek
Třída hořlavosti A1, třída těsnosti III.                                                 </t>
  </si>
  <si>
    <t>27.07</t>
  </si>
  <si>
    <t xml:space="preserve">Tepelná izolace výfukového potrubí proti kondenzaci samolepící kaučukovou nenasákavou tepelnou izolací tl. 20mm s AL kašírováním  </t>
  </si>
  <si>
    <t>27.08</t>
  </si>
  <si>
    <t>Konzoly pro uchycení venkovní jednotky (2ks)</t>
  </si>
  <si>
    <t xml:space="preserve">Cu potrubí chladícího okruhu klimatizace pro chladivo R410A, 
včetně parotěsné tepelné izolace (kapalina, plyn) a propojovacího
 a ovládacího kabelu a plastových žlabů </t>
  </si>
  <si>
    <t>Montážní a spojovací materiál pro upevnění Cu potrubí</t>
  </si>
  <si>
    <t>Zařízení č.28 - Chlazení přípravny občerstvení</t>
  </si>
  <si>
    <t>28.01</t>
  </si>
  <si>
    <t>Vnitřní nástěnná klima jednotka Split systém např. Fujitsu ASYG30LFCA</t>
  </si>
  <si>
    <t>Venkovní kondenzační jednotka Split systém např. Fujitsu AOYG30LFT
Qch=8kW / Ni=2.5kW / 230V / Jištění C/25A</t>
  </si>
  <si>
    <t>28.02</t>
  </si>
  <si>
    <t>28.03</t>
  </si>
  <si>
    <t>Zařízení č.29 - Větrání zásobování a skladu</t>
  </si>
  <si>
    <t>29.01</t>
  </si>
  <si>
    <t xml:space="preserve">Odsávací radiální ventilátor např. EBB 170 N S
V=160m3/h / 60Pa / 48W / 230V </t>
  </si>
  <si>
    <t>29.02</t>
  </si>
  <si>
    <t>29.03</t>
  </si>
  <si>
    <t>SO 102 - Provozní objekt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</si>
</sst>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9" formatCode="#,##0.0"/>
    <numFmt numFmtId="188" formatCode="#"/>
  </numFmts>
  <fonts count="3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Times New Roman CE"/>
      <family val="1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2"/>
      <color indexed="8"/>
      <name val="Arial"/>
      <family val="2"/>
    </font>
    <font>
      <sz val="9"/>
      <color indexed="8"/>
      <name val="Arial"/>
      <family val="2"/>
    </font>
    <font>
      <b/>
      <sz val="10"/>
      <name val="Arial CE"/>
      <charset val="238"/>
    </font>
    <font>
      <sz val="8"/>
      <name val="Arial CE"/>
      <charset val="238"/>
    </font>
    <font>
      <b/>
      <sz val="20"/>
      <name val="Arial CE"/>
      <charset val="238"/>
    </font>
    <font>
      <sz val="10"/>
      <name val="Arial"/>
      <family val="2"/>
      <charset val="238"/>
    </font>
    <font>
      <b/>
      <sz val="18"/>
      <color indexed="18"/>
      <name val="Arial CE"/>
      <family val="2"/>
      <charset val="238"/>
    </font>
    <font>
      <b/>
      <sz val="18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sz val="7"/>
      <name val="Arial CE"/>
      <charset val="238"/>
    </font>
    <font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color indexed="18"/>
      <name val="Arial CE"/>
      <charset val="238"/>
    </font>
    <font>
      <b/>
      <sz val="7"/>
      <name val="Arial CE"/>
      <charset val="238"/>
    </font>
    <font>
      <b/>
      <sz val="8"/>
      <name val="Arial CE"/>
      <charset val="238"/>
    </font>
    <font>
      <b/>
      <sz val="9"/>
      <name val="Arial CE"/>
      <family val="2"/>
      <charset val="238"/>
    </font>
    <font>
      <b/>
      <sz val="10"/>
      <color indexed="8"/>
      <name val="Arial"/>
      <family val="2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1" fillId="0" borderId="0"/>
    <xf numFmtId="0" fontId="2" fillId="4" borderId="1" applyNumberFormat="0" applyAlignment="0">
      <alignment horizontal="center" wrapText="1"/>
    </xf>
    <xf numFmtId="0" fontId="27" fillId="0" borderId="0"/>
  </cellStyleXfs>
  <cellXfs count="214">
    <xf numFmtId="0" fontId="0" fillId="0" borderId="0" xfId="0"/>
    <xf numFmtId="49" fontId="5" fillId="0" borderId="0" xfId="0" applyNumberFormat="1" applyFont="1" applyBorder="1" applyAlignment="1" applyProtection="1">
      <alignment horizontal="center" vertical="top" wrapText="1"/>
    </xf>
    <xf numFmtId="49" fontId="5" fillId="0" borderId="0" xfId="0" applyNumberFormat="1" applyFont="1" applyBorder="1" applyAlignment="1" applyProtection="1">
      <alignment vertical="top" wrapText="1"/>
    </xf>
    <xf numFmtId="0" fontId="5" fillId="0" borderId="0" xfId="0" applyNumberFormat="1" applyFont="1" applyBorder="1" applyAlignment="1" applyProtection="1">
      <alignment horizontal="center" wrapText="1"/>
    </xf>
    <xf numFmtId="4" fontId="5" fillId="0" borderId="0" xfId="0" applyNumberFormat="1" applyFont="1" applyBorder="1" applyAlignment="1" applyProtection="1">
      <alignment wrapText="1"/>
    </xf>
    <xf numFmtId="4" fontId="5" fillId="0" borderId="0" xfId="0" applyNumberFormat="1" applyFont="1" applyBorder="1" applyProtection="1"/>
    <xf numFmtId="4" fontId="5" fillId="0" borderId="0" xfId="0" applyNumberFormat="1" applyFont="1" applyProtection="1"/>
    <xf numFmtId="0" fontId="5" fillId="0" borderId="0" xfId="0" applyFont="1" applyProtection="1"/>
    <xf numFmtId="179" fontId="5" fillId="0" borderId="0" xfId="0" applyNumberFormat="1" applyFont="1" applyProtection="1"/>
    <xf numFmtId="4" fontId="4" fillId="4" borderId="2" xfId="2" applyNumberFormat="1" applyFont="1" applyFill="1" applyBorder="1" applyAlignment="1" applyProtection="1">
      <alignment horizontal="center" vertical="center" wrapText="1"/>
      <protection hidden="1"/>
    </xf>
    <xf numFmtId="2" fontId="4" fillId="4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Alignment="1" applyProtection="1">
      <alignment vertical="top" wrapText="1"/>
    </xf>
    <xf numFmtId="4" fontId="4" fillId="4" borderId="0" xfId="2" applyNumberFormat="1" applyFont="1" applyBorder="1" applyAlignment="1" applyProtection="1">
      <alignment horizontal="center" vertical="center"/>
    </xf>
    <xf numFmtId="0" fontId="4" fillId="4" borderId="0" xfId="2" applyFont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>
      <alignment horizontal="left" vertical="top" wrapText="1"/>
    </xf>
    <xf numFmtId="0" fontId="10" fillId="0" borderId="3" xfId="1" applyNumberFormat="1" applyFont="1" applyFill="1" applyBorder="1" applyAlignment="1" applyProtection="1">
      <alignment horizontal="left" vertical="center"/>
    </xf>
    <xf numFmtId="0" fontId="10" fillId="0" borderId="4" xfId="1" applyNumberFormat="1" applyFont="1" applyFill="1" applyBorder="1" applyAlignment="1" applyProtection="1">
      <alignment horizontal="left" vertical="center"/>
    </xf>
    <xf numFmtId="0" fontId="12" fillId="0" borderId="4" xfId="1" applyNumberFormat="1" applyFont="1" applyFill="1" applyBorder="1" applyAlignment="1" applyProtection="1">
      <alignment horizontal="left" vertical="center"/>
    </xf>
    <xf numFmtId="0" fontId="13" fillId="0" borderId="4" xfId="1" applyNumberFormat="1" applyFont="1" applyFill="1" applyBorder="1" applyAlignment="1" applyProtection="1">
      <alignment horizontal="left" vertical="center"/>
    </xf>
    <xf numFmtId="0" fontId="10" fillId="0" borderId="5" xfId="1" applyNumberFormat="1" applyFont="1" applyFill="1" applyBorder="1" applyAlignment="1" applyProtection="1">
      <alignment horizontal="left" vertical="center"/>
    </xf>
    <xf numFmtId="0" fontId="14" fillId="0" borderId="6" xfId="1" applyNumberFormat="1" applyFont="1" applyFill="1" applyBorder="1" applyAlignment="1" applyProtection="1">
      <alignment vertical="center"/>
    </xf>
    <xf numFmtId="0" fontId="14" fillId="0" borderId="7" xfId="1" applyNumberFormat="1" applyFont="1" applyFill="1" applyBorder="1" applyAlignment="1" applyProtection="1">
      <alignment vertical="center"/>
    </xf>
    <xf numFmtId="0" fontId="14" fillId="0" borderId="8" xfId="1" applyNumberFormat="1" applyFont="1" applyFill="1" applyBorder="1" applyAlignment="1" applyProtection="1">
      <alignment vertical="center"/>
    </xf>
    <xf numFmtId="0" fontId="14" fillId="0" borderId="9" xfId="1" applyNumberFormat="1" applyFont="1" applyFill="1" applyBorder="1" applyAlignment="1" applyProtection="1">
      <alignment vertical="center"/>
    </xf>
    <xf numFmtId="0" fontId="14" fillId="0" borderId="0" xfId="1" applyNumberFormat="1" applyFont="1" applyFill="1" applyAlignment="1" applyProtection="1">
      <alignment vertical="center"/>
    </xf>
    <xf numFmtId="188" fontId="14" fillId="0" borderId="0" xfId="1" applyNumberFormat="1" applyFont="1" applyFill="1" applyAlignment="1" applyProtection="1">
      <alignment vertical="center"/>
    </xf>
    <xf numFmtId="188" fontId="14" fillId="3" borderId="10" xfId="1" applyNumberFormat="1" applyFont="1" applyFill="1" applyBorder="1" applyAlignment="1" applyProtection="1">
      <alignment vertical="center"/>
    </xf>
    <xf numFmtId="0" fontId="14" fillId="3" borderId="11" xfId="1" applyNumberFormat="1" applyFont="1" applyFill="1" applyBorder="1" applyAlignment="1" applyProtection="1">
      <alignment vertical="center"/>
    </xf>
    <xf numFmtId="0" fontId="14" fillId="0" borderId="12" xfId="1" applyNumberFormat="1" applyFont="1" applyFill="1" applyBorder="1" applyAlignment="1" applyProtection="1">
      <alignment vertical="center"/>
    </xf>
    <xf numFmtId="0" fontId="14" fillId="3" borderId="0" xfId="1" applyNumberFormat="1" applyFont="1" applyFill="1" applyAlignment="1" applyProtection="1">
      <alignment vertical="center"/>
    </xf>
    <xf numFmtId="0" fontId="14" fillId="3" borderId="13" xfId="1" applyNumberFormat="1" applyFont="1" applyFill="1" applyBorder="1" applyAlignment="1" applyProtection="1">
      <alignment horizontal="right" vertical="center"/>
    </xf>
    <xf numFmtId="188" fontId="14" fillId="3" borderId="14" xfId="1" applyNumberFormat="1" applyFont="1" applyFill="1" applyBorder="1" applyAlignment="1" applyProtection="1">
      <alignment vertical="center"/>
    </xf>
    <xf numFmtId="0" fontId="14" fillId="3" borderId="13" xfId="1" applyNumberFormat="1" applyFont="1" applyFill="1" applyBorder="1" applyAlignment="1" applyProtection="1">
      <alignment vertical="center"/>
    </xf>
    <xf numFmtId="188" fontId="15" fillId="3" borderId="15" xfId="1" applyNumberFormat="1" applyFont="1" applyFill="1" applyBorder="1" applyAlignment="1" applyProtection="1">
      <alignment vertical="center"/>
    </xf>
    <xf numFmtId="0" fontId="14" fillId="3" borderId="16" xfId="1" applyNumberFormat="1" applyFont="1" applyFill="1" applyBorder="1" applyAlignment="1" applyProtection="1">
      <alignment vertical="center"/>
    </xf>
    <xf numFmtId="0" fontId="14" fillId="3" borderId="17" xfId="1" applyNumberFormat="1" applyFont="1" applyFill="1" applyBorder="1" applyAlignment="1" applyProtection="1">
      <alignment horizontal="right" vertical="center"/>
    </xf>
    <xf numFmtId="188" fontId="14" fillId="3" borderId="15" xfId="1" applyNumberFormat="1" applyFont="1" applyFill="1" applyBorder="1" applyAlignment="1" applyProtection="1">
      <alignment vertical="center"/>
    </xf>
    <xf numFmtId="0" fontId="14" fillId="3" borderId="17" xfId="1" applyNumberFormat="1" applyFont="1" applyFill="1" applyBorder="1" applyAlignment="1" applyProtection="1">
      <alignment vertical="center"/>
    </xf>
    <xf numFmtId="0" fontId="14" fillId="0" borderId="9" xfId="1" applyNumberFormat="1" applyFont="1" applyFill="1" applyBorder="1" applyAlignment="1" applyProtection="1"/>
    <xf numFmtId="0" fontId="14" fillId="0" borderId="0" xfId="1" applyNumberFormat="1" applyFont="1" applyFill="1" applyAlignment="1" applyProtection="1"/>
    <xf numFmtId="0" fontId="14" fillId="0" borderId="0" xfId="1" applyNumberFormat="1" applyFont="1" applyFill="1" applyAlignment="1" applyProtection="1">
      <alignment horizontal="right"/>
    </xf>
    <xf numFmtId="0" fontId="14" fillId="0" borderId="12" xfId="1" applyNumberFormat="1" applyFont="1" applyFill="1" applyBorder="1" applyAlignment="1" applyProtection="1"/>
    <xf numFmtId="0" fontId="14" fillId="3" borderId="18" xfId="1" applyNumberFormat="1" applyFont="1" applyFill="1" applyBorder="1" applyAlignment="1" applyProtection="1">
      <alignment vertical="center"/>
    </xf>
    <xf numFmtId="0" fontId="14" fillId="3" borderId="11" xfId="1" applyNumberFormat="1" applyFont="1" applyFill="1" applyBorder="1" applyAlignment="1" applyProtection="1">
      <alignment horizontal="right" vertical="center"/>
    </xf>
    <xf numFmtId="188" fontId="16" fillId="0" borderId="0" xfId="1" applyNumberFormat="1" applyFont="1" applyFill="1" applyAlignment="1" applyProtection="1">
      <alignment vertical="center"/>
    </xf>
    <xf numFmtId="0" fontId="16" fillId="0" borderId="0" xfId="1" applyNumberFormat="1" applyFont="1" applyFill="1" applyAlignment="1" applyProtection="1">
      <alignment vertical="center"/>
    </xf>
    <xf numFmtId="188" fontId="14" fillId="0" borderId="2" xfId="1" applyNumberFormat="1" applyFont="1" applyFill="1" applyBorder="1" applyAlignment="1" applyProtection="1">
      <alignment horizontal="left" vertical="center"/>
    </xf>
    <xf numFmtId="188" fontId="14" fillId="0" borderId="19" xfId="1" applyNumberFormat="1" applyFont="1" applyFill="1" applyBorder="1" applyAlignment="1" applyProtection="1">
      <alignment horizontal="left" vertical="center"/>
    </xf>
    <xf numFmtId="0" fontId="14" fillId="0" borderId="20" xfId="1" applyNumberFormat="1" applyFont="1" applyFill="1" applyBorder="1" applyAlignment="1" applyProtection="1">
      <alignment vertical="center"/>
    </xf>
    <xf numFmtId="188" fontId="14" fillId="0" borderId="19" xfId="1" applyNumberFormat="1" applyFont="1" applyFill="1" applyBorder="1" applyAlignment="1" applyProtection="1">
      <alignment vertical="center"/>
    </xf>
    <xf numFmtId="0" fontId="1" fillId="0" borderId="0" xfId="1" applyNumberFormat="1" applyFont="1" applyFill="1" applyAlignment="1" applyProtection="1"/>
    <xf numFmtId="0" fontId="16" fillId="0" borderId="0" xfId="1" applyNumberFormat="1" applyFont="1" applyFill="1" applyAlignment="1" applyProtection="1"/>
    <xf numFmtId="0" fontId="18" fillId="0" borderId="0" xfId="1" applyNumberFormat="1" applyFont="1" applyFill="1" applyAlignment="1" applyProtection="1">
      <alignment vertical="center"/>
    </xf>
    <xf numFmtId="0" fontId="14" fillId="0" borderId="21" xfId="1" applyNumberFormat="1" applyFont="1" applyFill="1" applyBorder="1" applyAlignment="1" applyProtection="1">
      <alignment vertical="center"/>
    </xf>
    <xf numFmtId="3" fontId="14" fillId="0" borderId="2" xfId="1" applyNumberFormat="1" applyFont="1" applyFill="1" applyBorder="1" applyAlignment="1" applyProtection="1">
      <alignment horizontal="right" vertical="center"/>
    </xf>
    <xf numFmtId="0" fontId="14" fillId="0" borderId="22" xfId="1" applyNumberFormat="1" applyFont="1" applyFill="1" applyBorder="1" applyAlignment="1" applyProtection="1">
      <alignment vertical="center"/>
    </xf>
    <xf numFmtId="0" fontId="14" fillId="0" borderId="23" xfId="1" applyNumberFormat="1" applyFont="1" applyFill="1" applyBorder="1" applyAlignment="1" applyProtection="1">
      <alignment vertical="center"/>
    </xf>
    <xf numFmtId="0" fontId="14" fillId="0" borderId="24" xfId="1" applyNumberFormat="1" applyFont="1" applyFill="1" applyBorder="1" applyAlignment="1" applyProtection="1">
      <alignment vertical="center"/>
    </xf>
    <xf numFmtId="0" fontId="8" fillId="0" borderId="6" xfId="1" applyNumberFormat="1" applyFont="1" applyFill="1" applyBorder="1" applyAlignment="1" applyProtection="1">
      <alignment vertical="center"/>
    </xf>
    <xf numFmtId="0" fontId="8" fillId="0" borderId="7" xfId="1" applyNumberFormat="1" applyFont="1" applyFill="1" applyBorder="1" applyAlignment="1" applyProtection="1">
      <alignment vertical="center"/>
    </xf>
    <xf numFmtId="0" fontId="8" fillId="0" borderId="8" xfId="1" applyNumberFormat="1" applyFont="1" applyFill="1" applyBorder="1" applyAlignment="1" applyProtection="1">
      <alignment vertical="center"/>
    </xf>
    <xf numFmtId="0" fontId="1" fillId="0" borderId="25" xfId="1" applyNumberFormat="1" applyFont="1" applyFill="1" applyBorder="1" applyAlignment="1" applyProtection="1">
      <alignment vertical="center"/>
    </xf>
    <xf numFmtId="0" fontId="1" fillId="0" borderId="21" xfId="1" applyNumberFormat="1" applyFont="1" applyFill="1" applyBorder="1" applyAlignment="1" applyProtection="1">
      <alignment vertical="center"/>
    </xf>
    <xf numFmtId="188" fontId="1" fillId="0" borderId="21" xfId="1" applyNumberFormat="1" applyFont="1" applyFill="1" applyBorder="1" applyAlignment="1" applyProtection="1">
      <alignment vertical="center"/>
    </xf>
    <xf numFmtId="0" fontId="1" fillId="0" borderId="19" xfId="1" applyNumberFormat="1" applyFont="1" applyFill="1" applyBorder="1" applyAlignment="1" applyProtection="1">
      <alignment vertical="center"/>
    </xf>
    <xf numFmtId="0" fontId="1" fillId="0" borderId="20" xfId="1" applyNumberFormat="1" applyFont="1" applyFill="1" applyBorder="1" applyAlignment="1" applyProtection="1">
      <alignment vertical="center"/>
    </xf>
    <xf numFmtId="0" fontId="1" fillId="0" borderId="26" xfId="1" applyNumberFormat="1" applyFont="1" applyFill="1" applyBorder="1" applyAlignment="1" applyProtection="1">
      <alignment vertical="center"/>
    </xf>
    <xf numFmtId="0" fontId="1" fillId="0" borderId="25" xfId="1" applyNumberFormat="1" applyFont="1" applyFill="1" applyBorder="1" applyAlignment="1" applyProtection="1">
      <alignment horizontal="left" vertical="center"/>
    </xf>
    <xf numFmtId="0" fontId="1" fillId="0" borderId="21" xfId="1" applyNumberFormat="1" applyFont="1" applyFill="1" applyBorder="1" applyAlignment="1" applyProtection="1">
      <alignment horizontal="left" vertical="center"/>
    </xf>
    <xf numFmtId="0" fontId="1" fillId="0" borderId="20" xfId="1" applyNumberFormat="1" applyFont="1" applyFill="1" applyBorder="1" applyAlignment="1" applyProtection="1">
      <alignment horizontal="left" vertical="center"/>
    </xf>
    <xf numFmtId="0" fontId="1" fillId="0" borderId="27" xfId="1" applyNumberFormat="1" applyFont="1" applyFill="1" applyBorder="1" applyAlignment="1" applyProtection="1">
      <alignment vertical="center"/>
    </xf>
    <xf numFmtId="0" fontId="1" fillId="0" borderId="28" xfId="1" applyNumberFormat="1" applyFont="1" applyFill="1" applyBorder="1" applyAlignment="1" applyProtection="1">
      <alignment vertical="center"/>
    </xf>
    <xf numFmtId="0" fontId="18" fillId="0" borderId="28" xfId="1" applyNumberFormat="1" applyFont="1" applyFill="1" applyBorder="1" applyAlignment="1" applyProtection="1">
      <alignment vertical="center"/>
    </xf>
    <xf numFmtId="179" fontId="18" fillId="0" borderId="29" xfId="1" applyNumberFormat="1" applyFont="1" applyFill="1" applyBorder="1" applyAlignment="1" applyProtection="1">
      <alignment vertical="center"/>
    </xf>
    <xf numFmtId="3" fontId="18" fillId="0" borderId="30" xfId="1" applyNumberFormat="1" applyFont="1" applyFill="1" applyBorder="1" applyAlignment="1" applyProtection="1">
      <alignment vertical="center"/>
    </xf>
    <xf numFmtId="3" fontId="18" fillId="0" borderId="29" xfId="1" applyNumberFormat="1" applyFont="1" applyFill="1" applyBorder="1" applyAlignment="1" applyProtection="1">
      <alignment vertical="center"/>
    </xf>
    <xf numFmtId="0" fontId="18" fillId="0" borderId="30" xfId="1" applyNumberFormat="1" applyFont="1" applyFill="1" applyBorder="1" applyAlignment="1" applyProtection="1">
      <alignment vertical="center"/>
    </xf>
    <xf numFmtId="179" fontId="18" fillId="0" borderId="28" xfId="1" applyNumberFormat="1" applyFont="1" applyFill="1" applyBorder="1" applyAlignment="1" applyProtection="1">
      <alignment vertical="center"/>
    </xf>
    <xf numFmtId="3" fontId="18" fillId="0" borderId="28" xfId="1" applyNumberFormat="1" applyFont="1" applyFill="1" applyBorder="1" applyAlignment="1" applyProtection="1">
      <alignment vertical="center"/>
    </xf>
    <xf numFmtId="3" fontId="1" fillId="0" borderId="31" xfId="1" applyNumberFormat="1" applyFont="1" applyFill="1" applyBorder="1" applyAlignment="1" applyProtection="1">
      <alignment vertical="center"/>
    </xf>
    <xf numFmtId="0" fontId="8" fillId="0" borderId="3" xfId="1" applyNumberFormat="1" applyFont="1" applyFill="1" applyBorder="1" applyAlignment="1" applyProtection="1">
      <alignment vertical="center"/>
    </xf>
    <xf numFmtId="0" fontId="8" fillId="0" borderId="4" xfId="1" applyNumberFormat="1" applyFont="1" applyFill="1" applyBorder="1" applyAlignment="1" applyProtection="1">
      <alignment vertical="center"/>
    </xf>
    <xf numFmtId="0" fontId="8" fillId="0" borderId="5" xfId="1" applyNumberFormat="1" applyFont="1" applyFill="1" applyBorder="1" applyAlignment="1" applyProtection="1">
      <alignment vertical="center"/>
    </xf>
    <xf numFmtId="0" fontId="19" fillId="2" borderId="32" xfId="1" applyNumberFormat="1" applyFont="1" applyFill="1" applyBorder="1" applyAlignment="1" applyProtection="1">
      <alignment horizontal="center" vertical="center"/>
    </xf>
    <xf numFmtId="0" fontId="8" fillId="2" borderId="33" xfId="1" applyNumberFormat="1" applyFont="1" applyFill="1" applyBorder="1" applyAlignment="1" applyProtection="1">
      <alignment horizontal="center" vertical="center"/>
    </xf>
    <xf numFmtId="0" fontId="20" fillId="0" borderId="34" xfId="1" applyNumberFormat="1" applyFont="1" applyFill="1" applyBorder="1" applyAlignment="1" applyProtection="1">
      <alignment horizontal="left" vertical="center"/>
    </xf>
    <xf numFmtId="0" fontId="8" fillId="0" borderId="34" xfId="1" applyNumberFormat="1" applyFont="1" applyFill="1" applyBorder="1" applyAlignment="1" applyProtection="1">
      <alignment horizontal="left" vertical="center"/>
    </xf>
    <xf numFmtId="0" fontId="8" fillId="0" borderId="35" xfId="1" applyNumberFormat="1" applyFont="1" applyFill="1" applyBorder="1" applyAlignment="1" applyProtection="1">
      <alignment horizontal="left" vertical="center"/>
    </xf>
    <xf numFmtId="0" fontId="1" fillId="2" borderId="33" xfId="1" applyNumberFormat="1" applyFont="1" applyFill="1" applyBorder="1" applyAlignment="1" applyProtection="1">
      <alignment horizontal="center" vertical="center"/>
    </xf>
    <xf numFmtId="0" fontId="21" fillId="2" borderId="33" xfId="1" applyNumberFormat="1" applyFont="1" applyFill="1" applyBorder="1" applyAlignment="1" applyProtection="1">
      <alignment vertical="center"/>
    </xf>
    <xf numFmtId="0" fontId="9" fillId="0" borderId="36" xfId="1" applyNumberFormat="1" applyFont="1" applyFill="1" applyBorder="1" applyAlignment="1" applyProtection="1">
      <alignment horizontal="center" vertical="center"/>
    </xf>
    <xf numFmtId="0" fontId="8" fillId="0" borderId="10" xfId="1" applyNumberFormat="1" applyFont="1" applyFill="1" applyBorder="1" applyAlignment="1" applyProtection="1">
      <alignment vertical="center"/>
    </xf>
    <xf numFmtId="0" fontId="8" fillId="0" borderId="11" xfId="1" applyNumberFormat="1" applyFont="1" applyFill="1" applyBorder="1" applyAlignment="1" applyProtection="1">
      <alignment vertical="center"/>
    </xf>
    <xf numFmtId="0" fontId="9" fillId="0" borderId="2" xfId="1" applyNumberFormat="1" applyFont="1" applyFill="1" applyBorder="1" applyAlignment="1" applyProtection="1">
      <alignment vertical="center"/>
    </xf>
    <xf numFmtId="0" fontId="11" fillId="0" borderId="2" xfId="1" applyBorder="1"/>
    <xf numFmtId="3" fontId="1" fillId="0" borderId="26" xfId="1" applyNumberFormat="1" applyFont="1" applyFill="1" applyBorder="1" applyAlignment="1" applyProtection="1">
      <alignment vertical="center"/>
    </xf>
    <xf numFmtId="0" fontId="9" fillId="0" borderId="19" xfId="1" applyNumberFormat="1" applyFont="1" applyFill="1" applyBorder="1" applyAlignment="1" applyProtection="1">
      <alignment vertical="center"/>
    </xf>
    <xf numFmtId="0" fontId="9" fillId="0" borderId="20" xfId="1" applyNumberFormat="1" applyFont="1" applyFill="1" applyBorder="1" applyAlignment="1" applyProtection="1">
      <alignment vertical="center"/>
    </xf>
    <xf numFmtId="3" fontId="1" fillId="0" borderId="19" xfId="1" applyNumberFormat="1" applyFont="1" applyFill="1" applyBorder="1" applyAlignment="1" applyProtection="1">
      <alignment vertical="center"/>
    </xf>
    <xf numFmtId="10" fontId="16" fillId="0" borderId="19" xfId="1" applyNumberFormat="1" applyFont="1" applyFill="1" applyBorder="1" applyAlignment="1" applyProtection="1">
      <alignment vertical="center"/>
    </xf>
    <xf numFmtId="0" fontId="8" fillId="0" borderId="15" xfId="1" applyNumberFormat="1" applyFont="1" applyFill="1" applyBorder="1" applyAlignment="1" applyProtection="1">
      <alignment vertical="center"/>
    </xf>
    <xf numFmtId="0" fontId="8" fillId="0" borderId="17" xfId="1" applyNumberFormat="1" applyFont="1" applyFill="1" applyBorder="1" applyAlignment="1" applyProtection="1">
      <alignment vertical="center"/>
    </xf>
    <xf numFmtId="188" fontId="9" fillId="0" borderId="19" xfId="1" applyNumberFormat="1" applyFont="1" applyFill="1" applyBorder="1" applyAlignment="1" applyProtection="1">
      <alignment vertical="center"/>
    </xf>
    <xf numFmtId="3" fontId="18" fillId="0" borderId="2" xfId="1" applyNumberFormat="1" applyFont="1" applyFill="1" applyBorder="1" applyAlignment="1" applyProtection="1">
      <alignment vertical="center"/>
    </xf>
    <xf numFmtId="3" fontId="18" fillId="0" borderId="19" xfId="1" applyNumberFormat="1" applyFont="1" applyFill="1" applyBorder="1" applyAlignment="1" applyProtection="1">
      <alignment vertical="center"/>
    </xf>
    <xf numFmtId="4" fontId="9" fillId="0" borderId="20" xfId="1" applyNumberFormat="1" applyFont="1" applyFill="1" applyBorder="1" applyAlignment="1" applyProtection="1">
      <alignment vertical="center"/>
    </xf>
    <xf numFmtId="0" fontId="9" fillId="0" borderId="25" xfId="1" applyNumberFormat="1" applyFont="1" applyFill="1" applyBorder="1" applyAlignment="1" applyProtection="1">
      <alignment vertical="center"/>
    </xf>
    <xf numFmtId="0" fontId="9" fillId="0" borderId="21" xfId="1" applyNumberFormat="1" applyFont="1" applyFill="1" applyBorder="1" applyAlignment="1" applyProtection="1">
      <alignment vertical="center"/>
    </xf>
    <xf numFmtId="0" fontId="22" fillId="0" borderId="19" xfId="1" applyNumberFormat="1" applyFont="1" applyFill="1" applyBorder="1" applyAlignment="1" applyProtection="1">
      <alignment vertical="center"/>
    </xf>
    <xf numFmtId="3" fontId="1" fillId="0" borderId="5" xfId="1" applyNumberFormat="1" applyFont="1" applyFill="1" applyBorder="1" applyAlignment="1" applyProtection="1">
      <alignment vertical="center"/>
    </xf>
    <xf numFmtId="3" fontId="1" fillId="0" borderId="3" xfId="1" applyNumberFormat="1" applyFont="1" applyFill="1" applyBorder="1" applyAlignment="1" applyProtection="1">
      <alignment vertical="center"/>
    </xf>
    <xf numFmtId="3" fontId="23" fillId="0" borderId="3" xfId="1" applyNumberFormat="1" applyFont="1" applyFill="1" applyBorder="1" applyAlignment="1" applyProtection="1">
      <alignment vertical="center"/>
    </xf>
    <xf numFmtId="0" fontId="9" fillId="0" borderId="37" xfId="1" applyNumberFormat="1" applyFont="1" applyFill="1" applyBorder="1" applyAlignment="1" applyProtection="1">
      <alignment horizontal="center" vertical="center"/>
    </xf>
    <xf numFmtId="0" fontId="9" fillId="0" borderId="30" xfId="1" applyNumberFormat="1" applyFont="1" applyFill="1" applyBorder="1" applyAlignment="1" applyProtection="1">
      <alignment vertical="center"/>
    </xf>
    <xf numFmtId="0" fontId="9" fillId="0" borderId="28" xfId="1" applyNumberFormat="1" applyFont="1" applyFill="1" applyBorder="1" applyAlignment="1" applyProtection="1">
      <alignment vertical="center"/>
    </xf>
    <xf numFmtId="0" fontId="9" fillId="0" borderId="29" xfId="1" applyNumberFormat="1" applyFont="1" applyFill="1" applyBorder="1" applyAlignment="1" applyProtection="1">
      <alignment vertical="center"/>
    </xf>
    <xf numFmtId="0" fontId="1" fillId="0" borderId="7" xfId="1" applyNumberFormat="1" applyFont="1" applyFill="1" applyBorder="1" applyAlignment="1" applyProtection="1">
      <alignment vertical="center"/>
    </xf>
    <xf numFmtId="0" fontId="16" fillId="0" borderId="0" xfId="1" applyNumberFormat="1" applyFont="1" applyFill="1" applyBorder="1" applyAlignment="1" applyProtection="1">
      <alignment vertical="center"/>
    </xf>
    <xf numFmtId="0" fontId="1" fillId="0" borderId="38" xfId="1" applyNumberFormat="1" applyFont="1" applyFill="1" applyBorder="1" applyAlignment="1" applyProtection="1">
      <alignment vertical="center"/>
    </xf>
    <xf numFmtId="0" fontId="16" fillId="0" borderId="39" xfId="1" applyNumberFormat="1" applyFont="1" applyFill="1" applyBorder="1" applyAlignment="1" applyProtection="1">
      <alignment vertical="center"/>
    </xf>
    <xf numFmtId="0" fontId="16" fillId="0" borderId="7" xfId="1" applyNumberFormat="1" applyFont="1" applyFill="1" applyBorder="1" applyAlignment="1" applyProtection="1">
      <alignment vertical="center"/>
    </xf>
    <xf numFmtId="0" fontId="1" fillId="0" borderId="8" xfId="1" applyNumberFormat="1" applyFont="1" applyFill="1" applyBorder="1" applyAlignment="1" applyProtection="1">
      <alignment vertical="center"/>
    </xf>
    <xf numFmtId="0" fontId="21" fillId="2" borderId="33" xfId="1" applyNumberFormat="1" applyFont="1" applyFill="1" applyBorder="1" applyAlignment="1" applyProtection="1">
      <alignment horizontal="left" vertical="center"/>
    </xf>
    <xf numFmtId="0" fontId="23" fillId="0" borderId="34" xfId="1" applyNumberFormat="1" applyFont="1" applyFill="1" applyBorder="1" applyAlignment="1" applyProtection="1">
      <alignment horizontal="left" vertical="center"/>
    </xf>
    <xf numFmtId="0" fontId="1" fillId="0" borderId="9" xfId="1" applyNumberFormat="1" applyFont="1" applyFill="1" applyBorder="1" applyAlignment="1" applyProtection="1">
      <alignment vertical="center"/>
    </xf>
    <xf numFmtId="0" fontId="1" fillId="0" borderId="0" xfId="1" applyNumberFormat="1" applyFont="1" applyFill="1" applyAlignment="1" applyProtection="1">
      <alignment vertical="center"/>
    </xf>
    <xf numFmtId="0" fontId="1" fillId="0" borderId="13" xfId="1" applyNumberFormat="1" applyFont="1" applyFill="1" applyBorder="1" applyAlignment="1" applyProtection="1">
      <alignment vertical="center"/>
    </xf>
    <xf numFmtId="0" fontId="1" fillId="0" borderId="14" xfId="1" applyNumberFormat="1" applyFont="1" applyFill="1" applyBorder="1" applyAlignment="1" applyProtection="1">
      <alignment vertical="center"/>
    </xf>
    <xf numFmtId="179" fontId="16" fillId="0" borderId="0" xfId="1" applyNumberFormat="1" applyFont="1" applyFill="1" applyAlignment="1" applyProtection="1">
      <alignment vertical="center"/>
    </xf>
    <xf numFmtId="179" fontId="1" fillId="0" borderId="12" xfId="1" applyNumberFormat="1" applyFont="1" applyFill="1" applyBorder="1" applyAlignment="1" applyProtection="1">
      <alignment vertical="center"/>
    </xf>
    <xf numFmtId="3" fontId="1" fillId="3" borderId="5" xfId="1" applyNumberFormat="1" applyFont="1" applyFill="1" applyBorder="1" applyAlignment="1" applyProtection="1">
      <alignment vertical="center"/>
    </xf>
    <xf numFmtId="0" fontId="9" fillId="0" borderId="40" xfId="1" applyNumberFormat="1" applyFont="1" applyFill="1" applyBorder="1" applyAlignment="1" applyProtection="1">
      <alignment horizontal="left"/>
    </xf>
    <xf numFmtId="0" fontId="1" fillId="0" borderId="16" xfId="1" applyNumberFormat="1" applyFont="1" applyFill="1" applyBorder="1" applyAlignment="1" applyProtection="1">
      <alignment vertical="center"/>
    </xf>
    <xf numFmtId="0" fontId="16" fillId="0" borderId="16" xfId="1" applyNumberFormat="1" applyFont="1" applyFill="1" applyBorder="1" applyAlignment="1" applyProtection="1">
      <alignment vertical="center"/>
    </xf>
    <xf numFmtId="0" fontId="9" fillId="0" borderId="16" xfId="1" applyNumberFormat="1" applyFont="1" applyFill="1" applyBorder="1" applyAlignment="1" applyProtection="1">
      <alignment horizontal="left"/>
    </xf>
    <xf numFmtId="0" fontId="1" fillId="0" borderId="41" xfId="1" applyNumberFormat="1" applyFont="1" applyFill="1" applyBorder="1" applyAlignment="1" applyProtection="1">
      <alignment vertical="center"/>
    </xf>
    <xf numFmtId="188" fontId="9" fillId="0" borderId="2" xfId="1" applyNumberFormat="1" applyFont="1" applyFill="1" applyBorder="1" applyAlignment="1" applyProtection="1">
      <alignment horizontal="right" vertical="center"/>
    </xf>
    <xf numFmtId="4" fontId="9" fillId="0" borderId="21" xfId="1" applyNumberFormat="1" applyFont="1" applyFill="1" applyBorder="1" applyAlignment="1" applyProtection="1">
      <alignment vertical="center"/>
    </xf>
    <xf numFmtId="9" fontId="9" fillId="0" borderId="2" xfId="1" applyNumberFormat="1" applyFont="1" applyFill="1" applyBorder="1" applyAlignment="1" applyProtection="1">
      <alignment vertical="center"/>
    </xf>
    <xf numFmtId="4" fontId="18" fillId="0" borderId="42" xfId="1" applyNumberFormat="1" applyFont="1" applyFill="1" applyBorder="1" applyAlignment="1" applyProtection="1">
      <alignment horizontal="right" vertical="center"/>
    </xf>
    <xf numFmtId="4" fontId="1" fillId="0" borderId="35" xfId="1" applyNumberFormat="1" applyFont="1" applyFill="1" applyBorder="1" applyAlignment="1" applyProtection="1">
      <alignment horizontal="center" vertical="center"/>
    </xf>
    <xf numFmtId="0" fontId="8" fillId="0" borderId="9" xfId="1" applyNumberFormat="1" applyFont="1" applyFill="1" applyBorder="1" applyAlignment="1" applyProtection="1">
      <alignment vertical="center"/>
    </xf>
    <xf numFmtId="0" fontId="16" fillId="0" borderId="14" xfId="1" applyNumberFormat="1" applyFont="1" applyFill="1" applyBorder="1" applyAlignment="1" applyProtection="1">
      <alignment vertical="center"/>
    </xf>
    <xf numFmtId="0" fontId="1" fillId="0" borderId="12" xfId="1" applyNumberFormat="1" applyFont="1" applyFill="1" applyBorder="1" applyAlignment="1" applyProtection="1">
      <alignment vertical="center"/>
    </xf>
    <xf numFmtId="4" fontId="18" fillId="0" borderId="19" xfId="1" applyNumberFormat="1" applyFont="1" applyFill="1" applyBorder="1" applyAlignment="1" applyProtection="1">
      <alignment vertical="center"/>
    </xf>
    <xf numFmtId="4" fontId="1" fillId="0" borderId="26" xfId="1" applyNumberFormat="1" applyFont="1" applyFill="1" applyBorder="1" applyAlignment="1" applyProtection="1">
      <alignment vertical="center"/>
    </xf>
    <xf numFmtId="0" fontId="16" fillId="0" borderId="9" xfId="1" applyNumberFormat="1" applyFont="1" applyFill="1" applyBorder="1" applyAlignment="1" applyProtection="1">
      <alignment vertical="center"/>
    </xf>
    <xf numFmtId="0" fontId="8" fillId="0" borderId="30" xfId="1" applyNumberFormat="1" applyFont="1" applyFill="1" applyBorder="1" applyAlignment="1" applyProtection="1">
      <alignment vertical="center"/>
    </xf>
    <xf numFmtId="4" fontId="23" fillId="3" borderId="43" xfId="1" applyNumberFormat="1" applyFont="1" applyFill="1" applyBorder="1" applyAlignment="1" applyProtection="1">
      <alignment vertical="center"/>
    </xf>
    <xf numFmtId="4" fontId="1" fillId="3" borderId="44" xfId="1" applyNumberFormat="1" applyFont="1" applyFill="1" applyBorder="1" applyAlignment="1" applyProtection="1">
      <alignment vertical="center"/>
    </xf>
    <xf numFmtId="0" fontId="9" fillId="0" borderId="9" xfId="1" applyNumberFormat="1" applyFont="1" applyFill="1" applyBorder="1" applyAlignment="1" applyProtection="1">
      <alignment horizontal="left"/>
    </xf>
    <xf numFmtId="0" fontId="9" fillId="0" borderId="0" xfId="1" applyNumberFormat="1" applyFont="1" applyFill="1" applyAlignment="1" applyProtection="1">
      <alignment horizontal="left"/>
    </xf>
    <xf numFmtId="0" fontId="8" fillId="0" borderId="45" xfId="1" applyNumberFormat="1" applyFont="1" applyFill="1" applyBorder="1" applyAlignment="1" applyProtection="1">
      <alignment vertical="center"/>
    </xf>
    <xf numFmtId="0" fontId="1" fillId="0" borderId="18" xfId="1" applyNumberFormat="1" applyFont="1" applyFill="1" applyBorder="1" applyAlignment="1" applyProtection="1">
      <alignment vertical="center"/>
    </xf>
    <xf numFmtId="0" fontId="1" fillId="0" borderId="11" xfId="1" applyNumberFormat="1" applyFont="1" applyFill="1" applyBorder="1" applyAlignment="1" applyProtection="1">
      <alignment vertical="center"/>
    </xf>
    <xf numFmtId="0" fontId="16" fillId="0" borderId="18" xfId="1" applyNumberFormat="1" applyFont="1" applyFill="1" applyBorder="1" applyAlignment="1" applyProtection="1">
      <alignment vertical="center"/>
    </xf>
    <xf numFmtId="0" fontId="9" fillId="0" borderId="46" xfId="1" applyNumberFormat="1" applyFont="1" applyFill="1" applyBorder="1" applyAlignment="1" applyProtection="1">
      <alignment horizontal="center" vertical="center"/>
    </xf>
    <xf numFmtId="0" fontId="9" fillId="0" borderId="12" xfId="1" applyNumberFormat="1" applyFont="1" applyFill="1" applyBorder="1" applyAlignment="1" applyProtection="1">
      <alignment horizontal="center" vertical="center"/>
    </xf>
    <xf numFmtId="0" fontId="9" fillId="0" borderId="22" xfId="1" applyNumberFormat="1" applyFont="1" applyFill="1" applyBorder="1" applyAlignment="1" applyProtection="1">
      <alignment horizontal="left"/>
    </xf>
    <xf numFmtId="0" fontId="1" fillId="0" borderId="23" xfId="1" applyNumberFormat="1" applyFont="1" applyFill="1" applyBorder="1" applyAlignment="1" applyProtection="1">
      <alignment vertical="center"/>
    </xf>
    <xf numFmtId="0" fontId="1" fillId="0" borderId="47" xfId="1" applyNumberFormat="1" applyFont="1" applyFill="1" applyBorder="1" applyAlignment="1" applyProtection="1">
      <alignment vertical="center"/>
    </xf>
    <xf numFmtId="0" fontId="9" fillId="0" borderId="48" xfId="1" applyNumberFormat="1" applyFont="1" applyFill="1" applyBorder="1" applyAlignment="1" applyProtection="1"/>
    <xf numFmtId="0" fontId="9" fillId="0" borderId="24" xfId="1" applyNumberFormat="1" applyFont="1" applyFill="1" applyBorder="1" applyAlignment="1" applyProtection="1">
      <alignment horizontal="center" vertical="center"/>
    </xf>
    <xf numFmtId="3" fontId="1" fillId="0" borderId="30" xfId="1" applyNumberFormat="1" applyFont="1" applyFill="1" applyBorder="1" applyAlignment="1" applyProtection="1">
      <alignment vertical="center"/>
    </xf>
    <xf numFmtId="0" fontId="24" fillId="0" borderId="0" xfId="0" applyNumberFormat="1" applyFont="1" applyFill="1" applyBorder="1" applyAlignment="1" applyProtection="1">
      <alignment horizontal="left"/>
    </xf>
    <xf numFmtId="0" fontId="8" fillId="0" borderId="0" xfId="1" applyNumberFormat="1" applyFont="1" applyFill="1" applyAlignment="1" applyProtection="1">
      <alignment vertical="center"/>
    </xf>
    <xf numFmtId="0" fontId="8" fillId="0" borderId="13" xfId="1" applyNumberFormat="1" applyFont="1" applyFill="1" applyBorder="1" applyAlignment="1" applyProtection="1">
      <alignment vertical="center"/>
    </xf>
    <xf numFmtId="0" fontId="8" fillId="0" borderId="16" xfId="1" applyNumberFormat="1" applyFont="1" applyFill="1" applyBorder="1" applyAlignment="1" applyProtection="1">
      <alignment vertical="center"/>
    </xf>
    <xf numFmtId="4" fontId="5" fillId="4" borderId="2" xfId="2" applyNumberFormat="1" applyFont="1" applyFill="1" applyBorder="1" applyAlignment="1" applyProtection="1">
      <alignment horizontal="center" vertical="center" wrapText="1"/>
      <protection hidden="1"/>
    </xf>
    <xf numFmtId="0" fontId="25" fillId="0" borderId="17" xfId="1" applyNumberFormat="1" applyFont="1" applyFill="1" applyBorder="1" applyAlignment="1" applyProtection="1">
      <alignment vertical="center"/>
    </xf>
    <xf numFmtId="0" fontId="25" fillId="0" borderId="0" xfId="1" applyNumberFormat="1" applyFont="1" applyFill="1" applyAlignment="1" applyProtection="1">
      <alignment vertical="center"/>
    </xf>
    <xf numFmtId="0" fontId="25" fillId="0" borderId="13" xfId="1" applyNumberFormat="1" applyFont="1" applyFill="1" applyBorder="1" applyAlignment="1" applyProtection="1">
      <alignment vertical="center"/>
    </xf>
    <xf numFmtId="4" fontId="0" fillId="0" borderId="0" xfId="0" applyNumberFormat="1"/>
    <xf numFmtId="3" fontId="18" fillId="0" borderId="2" xfId="0" applyNumberFormat="1" applyFont="1" applyBorder="1"/>
    <xf numFmtId="3" fontId="15" fillId="0" borderId="49" xfId="0" applyNumberFormat="1" applyFont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26" fillId="0" borderId="0" xfId="0" applyFont="1"/>
    <xf numFmtId="4" fontId="27" fillId="0" borderId="0" xfId="0" applyNumberFormat="1" applyFont="1" applyBorder="1" applyProtection="1"/>
    <xf numFmtId="4" fontId="28" fillId="0" borderId="0" xfId="0" applyNumberFormat="1" applyFont="1"/>
    <xf numFmtId="0" fontId="28" fillId="0" borderId="0" xfId="0" applyFont="1"/>
    <xf numFmtId="0" fontId="29" fillId="0" borderId="0" xfId="0" applyFont="1"/>
    <xf numFmtId="4" fontId="26" fillId="0" borderId="0" xfId="0" applyNumberFormat="1" applyFont="1"/>
    <xf numFmtId="0" fontId="5" fillId="0" borderId="0" xfId="0" applyNumberFormat="1" applyFont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top"/>
    </xf>
    <xf numFmtId="4" fontId="5" fillId="0" borderId="0" xfId="0" applyNumberFormat="1" applyFont="1" applyBorder="1" applyAlignment="1" applyProtection="1">
      <alignment vertical="top" wrapText="1"/>
    </xf>
    <xf numFmtId="4" fontId="5" fillId="0" borderId="0" xfId="0" applyNumberFormat="1" applyFont="1" applyBorder="1" applyAlignment="1" applyProtection="1">
      <alignment vertical="top"/>
    </xf>
    <xf numFmtId="4" fontId="5" fillId="0" borderId="0" xfId="0" applyNumberFormat="1" applyFont="1" applyAlignment="1" applyProtection="1">
      <alignment vertical="top"/>
    </xf>
    <xf numFmtId="179" fontId="5" fillId="0" borderId="0" xfId="0" applyNumberFormat="1" applyFont="1" applyAlignment="1" applyProtection="1">
      <alignment vertical="top"/>
    </xf>
    <xf numFmtId="4" fontId="4" fillId="0" borderId="0" xfId="0" applyNumberFormat="1" applyFont="1" applyBorder="1" applyAlignment="1" applyProtection="1">
      <alignment vertical="top"/>
    </xf>
    <xf numFmtId="179" fontId="4" fillId="0" borderId="0" xfId="0" applyNumberFormat="1" applyFont="1" applyAlignment="1" applyProtection="1">
      <alignment vertical="top"/>
    </xf>
    <xf numFmtId="179" fontId="4" fillId="0" borderId="0" xfId="0" applyNumberFormat="1" applyFont="1" applyBorder="1" applyAlignment="1" applyProtection="1">
      <alignment vertical="top"/>
    </xf>
    <xf numFmtId="2" fontId="28" fillId="0" borderId="0" xfId="0" applyNumberFormat="1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49" fontId="14" fillId="0" borderId="2" xfId="1" applyNumberFormat="1" applyFont="1" applyFill="1" applyBorder="1" applyAlignment="1" applyProtection="1">
      <alignment horizontal="center" vertical="center"/>
    </xf>
    <xf numFmtId="3" fontId="23" fillId="3" borderId="3" xfId="1" applyNumberFormat="1" applyFont="1" applyFill="1" applyBorder="1" applyAlignment="1" applyProtection="1">
      <alignment vertical="center"/>
    </xf>
    <xf numFmtId="17" fontId="17" fillId="0" borderId="0" xfId="0" applyNumberFormat="1" applyFont="1"/>
    <xf numFmtId="0" fontId="14" fillId="3" borderId="21" xfId="1" applyNumberFormat="1" applyFont="1" applyFill="1" applyBorder="1" applyAlignment="1" applyProtection="1">
      <alignment vertical="center"/>
    </xf>
    <xf numFmtId="0" fontId="14" fillId="3" borderId="20" xfId="1" applyNumberFormat="1" applyFont="1" applyFill="1" applyBorder="1" applyAlignment="1" applyProtection="1">
      <alignment horizontal="right" vertical="center"/>
    </xf>
    <xf numFmtId="49" fontId="4" fillId="0" borderId="0" xfId="0" applyNumberFormat="1" applyFont="1" applyBorder="1" applyAlignment="1" applyProtection="1">
      <alignment vertical="top" wrapText="1"/>
    </xf>
    <xf numFmtId="2" fontId="5" fillId="0" borderId="0" xfId="0" applyNumberFormat="1" applyFont="1" applyBorder="1" applyAlignment="1" applyProtection="1">
      <alignment horizontal="right" vertical="top" wrapText="1"/>
    </xf>
    <xf numFmtId="2" fontId="3" fillId="0" borderId="0" xfId="0" applyNumberFormat="1" applyFont="1" applyFill="1" applyBorder="1" applyAlignment="1" applyProtection="1">
      <alignment horizontal="right" vertical="top"/>
    </xf>
    <xf numFmtId="2" fontId="5" fillId="0" borderId="0" xfId="0" applyNumberFormat="1" applyFont="1" applyAlignment="1" applyProtection="1">
      <alignment horizontal="right" vertical="top"/>
    </xf>
    <xf numFmtId="2" fontId="5" fillId="0" borderId="0" xfId="0" applyNumberFormat="1" applyFont="1" applyBorder="1" applyAlignment="1" applyProtection="1">
      <alignment vertical="top" wrapText="1"/>
    </xf>
    <xf numFmtId="2" fontId="3" fillId="0" borderId="0" xfId="0" applyNumberFormat="1" applyFont="1" applyFill="1" applyBorder="1" applyAlignment="1" applyProtection="1">
      <alignment horizontal="center" vertical="top"/>
    </xf>
    <xf numFmtId="2" fontId="5" fillId="0" borderId="0" xfId="0" applyNumberFormat="1" applyFont="1" applyAlignment="1" applyProtection="1">
      <alignment vertical="top"/>
    </xf>
    <xf numFmtId="188" fontId="15" fillId="3" borderId="10" xfId="1" applyNumberFormat="1" applyFont="1" applyFill="1" applyBorder="1" applyAlignment="1" applyProtection="1">
      <alignment horizontal="center" vertical="center" wrapText="1"/>
    </xf>
    <xf numFmtId="188" fontId="15" fillId="3" borderId="18" xfId="1" applyNumberFormat="1" applyFont="1" applyFill="1" applyBorder="1" applyAlignment="1" applyProtection="1">
      <alignment horizontal="center" vertical="center" wrapText="1"/>
    </xf>
    <xf numFmtId="188" fontId="15" fillId="3" borderId="11" xfId="1" applyNumberFormat="1" applyFont="1" applyFill="1" applyBorder="1" applyAlignment="1" applyProtection="1">
      <alignment horizontal="center" vertical="center" wrapText="1"/>
    </xf>
    <xf numFmtId="0" fontId="8" fillId="0" borderId="4" xfId="1" applyNumberFormat="1" applyFont="1" applyFill="1" applyBorder="1" applyAlignment="1" applyProtection="1">
      <alignment horizontal="left" vertical="center"/>
    </xf>
    <xf numFmtId="49" fontId="9" fillId="0" borderId="19" xfId="1" applyNumberFormat="1" applyFont="1" applyFill="1" applyBorder="1" applyAlignment="1" applyProtection="1">
      <alignment horizontal="left" vertical="center" wrapText="1"/>
    </xf>
    <xf numFmtId="49" fontId="9" fillId="0" borderId="20" xfId="1" applyNumberFormat="1" applyFont="1" applyFill="1" applyBorder="1" applyAlignment="1" applyProtection="1">
      <alignment horizontal="left" vertical="center" wrapText="1"/>
    </xf>
  </cellXfs>
  <cellStyles count="4">
    <cellStyle name="Normální" xfId="0" builtinId="0"/>
    <cellStyle name="normální_521_02 VZT rozpočet" xfId="1"/>
    <cellStyle name="rozpočet" xfId="2"/>
    <cellStyle name="Styl 1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1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view="pageBreakPreview" zoomScale="130" zoomScaleNormal="100" zoomScaleSheetLayoutView="130" workbookViewId="0">
      <selection activeCell="N11" sqref="N11"/>
    </sheetView>
  </sheetViews>
  <sheetFormatPr defaultRowHeight="12.75" x14ac:dyDescent="0.2"/>
  <cols>
    <col min="1" max="1" width="6.140625" customWidth="1"/>
    <col min="3" max="3" width="7.140625" customWidth="1"/>
    <col min="4" max="4" width="8.140625" customWidth="1"/>
    <col min="5" max="5" width="9.7109375" customWidth="1"/>
    <col min="6" max="6" width="8.42578125" customWidth="1"/>
    <col min="9" max="9" width="5.5703125" customWidth="1"/>
    <col min="10" max="10" width="7" customWidth="1"/>
    <col min="11" max="11" width="4.5703125" customWidth="1"/>
    <col min="16" max="16" width="12.28515625" bestFit="1" customWidth="1"/>
    <col min="17" max="17" width="0.7109375" customWidth="1"/>
  </cols>
  <sheetData>
    <row r="1" spans="1:17" ht="27" thickBot="1" x14ac:dyDescent="0.25">
      <c r="A1" s="16"/>
      <c r="B1" s="17"/>
      <c r="C1" s="17"/>
      <c r="D1" s="17"/>
      <c r="E1" s="17"/>
      <c r="F1" s="18" t="s">
        <v>8</v>
      </c>
      <c r="G1" s="19"/>
      <c r="H1" s="19"/>
      <c r="I1" s="19"/>
      <c r="J1" s="19"/>
      <c r="K1" s="17"/>
      <c r="L1" s="17"/>
      <c r="M1" s="17"/>
      <c r="N1" s="17"/>
      <c r="O1" s="17"/>
      <c r="P1" s="17"/>
      <c r="Q1" s="20"/>
    </row>
    <row r="2" spans="1:17" x14ac:dyDescent="0.2">
      <c r="A2" s="21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3"/>
    </row>
    <row r="3" spans="1:17" ht="24.75" customHeight="1" x14ac:dyDescent="0.2">
      <c r="A3" s="24"/>
      <c r="B3" s="25" t="s">
        <v>9</v>
      </c>
      <c r="C3" s="25"/>
      <c r="D3" s="25"/>
      <c r="E3" s="208" t="s">
        <v>107</v>
      </c>
      <c r="F3" s="209"/>
      <c r="G3" s="209"/>
      <c r="H3" s="209"/>
      <c r="I3" s="209"/>
      <c r="J3" s="210"/>
      <c r="K3" s="25"/>
      <c r="L3" s="26"/>
      <c r="M3" s="26"/>
      <c r="N3" s="25" t="s">
        <v>10</v>
      </c>
      <c r="O3" s="27" t="s">
        <v>11</v>
      </c>
      <c r="P3" s="28"/>
      <c r="Q3" s="29"/>
    </row>
    <row r="4" spans="1:17" x14ac:dyDescent="0.2">
      <c r="A4" s="24"/>
      <c r="B4" s="25" t="s">
        <v>94</v>
      </c>
      <c r="C4" s="25"/>
      <c r="D4" s="25"/>
      <c r="E4" s="34" t="s">
        <v>208</v>
      </c>
      <c r="F4" s="30"/>
      <c r="G4" s="30"/>
      <c r="H4" s="30"/>
      <c r="I4" s="30"/>
      <c r="J4" s="31"/>
      <c r="K4" s="25"/>
      <c r="L4" s="26"/>
      <c r="M4" s="26"/>
      <c r="N4" s="25" t="s">
        <v>12</v>
      </c>
      <c r="O4" s="32" t="s">
        <v>11</v>
      </c>
      <c r="P4" s="33"/>
      <c r="Q4" s="29"/>
    </row>
    <row r="5" spans="1:17" x14ac:dyDescent="0.2">
      <c r="A5" s="24"/>
      <c r="B5" s="25" t="s">
        <v>13</v>
      </c>
      <c r="C5" s="25"/>
      <c r="D5" s="25"/>
      <c r="E5" s="34" t="s">
        <v>108</v>
      </c>
      <c r="F5" s="199"/>
      <c r="G5" s="199"/>
      <c r="H5" s="199"/>
      <c r="I5" s="199"/>
      <c r="J5" s="200"/>
      <c r="K5" s="25"/>
      <c r="L5" s="26"/>
      <c r="M5" s="26"/>
      <c r="N5" s="25" t="s">
        <v>14</v>
      </c>
      <c r="O5" s="37"/>
      <c r="P5" s="38"/>
      <c r="Q5" s="29"/>
    </row>
    <row r="6" spans="1:17" x14ac:dyDescent="0.2">
      <c r="A6" s="39"/>
      <c r="B6" s="40"/>
      <c r="C6" s="40"/>
      <c r="D6" s="40"/>
      <c r="E6" s="40"/>
      <c r="F6" s="40"/>
      <c r="G6" s="40"/>
      <c r="H6" s="40"/>
      <c r="I6" s="40"/>
      <c r="J6" s="41"/>
      <c r="K6" s="40"/>
      <c r="L6" s="40"/>
      <c r="M6" s="40"/>
      <c r="N6" s="40" t="s">
        <v>15</v>
      </c>
      <c r="O6" s="40" t="s">
        <v>16</v>
      </c>
      <c r="P6" s="40"/>
      <c r="Q6" s="42"/>
    </row>
    <row r="7" spans="1:17" x14ac:dyDescent="0.2">
      <c r="A7" s="24" t="s">
        <v>17</v>
      </c>
      <c r="B7" s="25" t="s">
        <v>101</v>
      </c>
      <c r="C7" s="25"/>
      <c r="D7" s="25"/>
      <c r="E7" s="27" t="s">
        <v>109</v>
      </c>
      <c r="F7" s="43"/>
      <c r="G7" s="43"/>
      <c r="H7" s="43"/>
      <c r="I7" s="43"/>
      <c r="J7" s="44"/>
      <c r="K7" s="25"/>
      <c r="L7" s="45"/>
      <c r="M7" s="46"/>
      <c r="N7" s="47"/>
      <c r="O7" s="48" t="s">
        <v>11</v>
      </c>
      <c r="P7" s="49"/>
      <c r="Q7" s="29"/>
    </row>
    <row r="8" spans="1:17" x14ac:dyDescent="0.2">
      <c r="A8" s="24"/>
      <c r="B8" s="25" t="s">
        <v>19</v>
      </c>
      <c r="C8" s="25"/>
      <c r="D8" s="25"/>
      <c r="E8" s="27" t="s">
        <v>110</v>
      </c>
      <c r="F8" s="30"/>
      <c r="G8" s="30"/>
      <c r="H8" s="30"/>
      <c r="I8" s="30"/>
      <c r="J8" s="31"/>
      <c r="K8" s="25"/>
      <c r="L8" s="45"/>
      <c r="M8" s="46"/>
      <c r="N8" s="47"/>
      <c r="O8" s="50"/>
      <c r="P8" s="49"/>
      <c r="Q8" s="29"/>
    </row>
    <row r="9" spans="1:17" x14ac:dyDescent="0.2">
      <c r="A9" s="24"/>
      <c r="B9" s="25" t="s">
        <v>102</v>
      </c>
      <c r="C9" s="25"/>
      <c r="D9" s="25"/>
      <c r="E9" s="37" t="s">
        <v>103</v>
      </c>
      <c r="F9" s="35"/>
      <c r="G9" s="35"/>
      <c r="H9" s="35"/>
      <c r="I9" s="35"/>
      <c r="J9" s="36"/>
      <c r="K9" s="25"/>
      <c r="L9" s="45"/>
      <c r="M9" s="46"/>
      <c r="N9" s="47" t="s">
        <v>11</v>
      </c>
      <c r="O9" s="50" t="s">
        <v>11</v>
      </c>
      <c r="P9" s="49"/>
      <c r="Q9" s="29"/>
    </row>
    <row r="10" spans="1:17" x14ac:dyDescent="0.2">
      <c r="A10" s="39"/>
      <c r="B10" s="40"/>
      <c r="C10" s="40"/>
      <c r="D10" s="40"/>
      <c r="E10" s="40" t="s">
        <v>21</v>
      </c>
      <c r="F10" s="40"/>
      <c r="G10" s="51" t="s">
        <v>22</v>
      </c>
      <c r="H10" s="51"/>
      <c r="I10" s="51"/>
      <c r="J10" s="40"/>
      <c r="K10" s="40"/>
      <c r="L10" s="52"/>
      <c r="M10" s="40"/>
      <c r="N10" s="40" t="s">
        <v>23</v>
      </c>
      <c r="O10" s="40"/>
      <c r="P10" s="40" t="s">
        <v>24</v>
      </c>
      <c r="Q10" s="42"/>
    </row>
    <row r="11" spans="1:17" x14ac:dyDescent="0.2">
      <c r="A11" s="24"/>
      <c r="B11" s="25"/>
      <c r="C11" s="25"/>
      <c r="D11" s="25"/>
      <c r="E11" s="198" t="s">
        <v>111</v>
      </c>
      <c r="F11" s="53"/>
      <c r="G11" s="49" t="s">
        <v>93</v>
      </c>
      <c r="H11" s="54"/>
      <c r="J11" s="25"/>
      <c r="K11" s="25"/>
      <c r="L11" s="26"/>
      <c r="M11" s="45"/>
      <c r="N11" s="196" t="s">
        <v>105</v>
      </c>
      <c r="O11" s="25"/>
      <c r="P11" s="55"/>
      <c r="Q11" s="29"/>
    </row>
    <row r="12" spans="1:17" ht="13.5" thickBot="1" x14ac:dyDescent="0.25">
      <c r="A12" s="56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8"/>
    </row>
    <row r="13" spans="1:17" x14ac:dyDescent="0.2">
      <c r="A13" s="59"/>
      <c r="B13" s="60"/>
      <c r="C13" s="60"/>
      <c r="D13" s="60"/>
      <c r="E13" s="60" t="s">
        <v>25</v>
      </c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1"/>
    </row>
    <row r="14" spans="1:17" x14ac:dyDescent="0.2">
      <c r="A14" s="62"/>
      <c r="B14" s="63"/>
      <c r="C14" s="63"/>
      <c r="D14" s="63"/>
      <c r="E14" s="64" t="s">
        <v>11</v>
      </c>
      <c r="F14" s="63"/>
      <c r="G14" s="65"/>
      <c r="H14" s="63"/>
      <c r="I14" s="63"/>
      <c r="J14" s="64" t="s">
        <v>11</v>
      </c>
      <c r="K14" s="66"/>
      <c r="L14" s="65"/>
      <c r="M14" s="63"/>
      <c r="N14" s="63"/>
      <c r="O14" s="64" t="s">
        <v>11</v>
      </c>
      <c r="P14" s="64"/>
      <c r="Q14" s="67"/>
    </row>
    <row r="15" spans="1:17" x14ac:dyDescent="0.2">
      <c r="A15" s="68"/>
      <c r="B15" s="69" t="s">
        <v>26</v>
      </c>
      <c r="C15" s="69"/>
      <c r="D15" s="70"/>
      <c r="E15" s="65" t="s">
        <v>27</v>
      </c>
      <c r="F15" s="66"/>
      <c r="G15" s="65"/>
      <c r="H15" s="63" t="s">
        <v>26</v>
      </c>
      <c r="I15" s="66"/>
      <c r="J15" s="65" t="s">
        <v>27</v>
      </c>
      <c r="K15" s="66"/>
      <c r="L15" s="65"/>
      <c r="M15" s="63" t="s">
        <v>26</v>
      </c>
      <c r="N15" s="63"/>
      <c r="O15" s="65" t="s">
        <v>27</v>
      </c>
      <c r="P15" s="63"/>
      <c r="Q15" s="67"/>
    </row>
    <row r="16" spans="1:17" ht="13.5" thickBot="1" x14ac:dyDescent="0.25">
      <c r="A16" s="71"/>
      <c r="B16" s="72"/>
      <c r="C16" s="73"/>
      <c r="D16" s="74">
        <v>0</v>
      </c>
      <c r="E16" s="75">
        <v>0</v>
      </c>
      <c r="F16" s="76"/>
      <c r="G16" s="77"/>
      <c r="H16" s="73"/>
      <c r="I16" s="74">
        <v>0</v>
      </c>
      <c r="J16" s="75">
        <v>0</v>
      </c>
      <c r="K16" s="76"/>
      <c r="L16" s="77"/>
      <c r="M16" s="73"/>
      <c r="N16" s="78">
        <v>0</v>
      </c>
      <c r="O16" s="77"/>
      <c r="P16" s="79">
        <v>0</v>
      </c>
      <c r="Q16" s="80"/>
    </row>
    <row r="17" spans="1:17" ht="13.5" thickBot="1" x14ac:dyDescent="0.25">
      <c r="A17" s="81"/>
      <c r="B17" s="82"/>
      <c r="C17" s="82"/>
      <c r="D17" s="82"/>
      <c r="E17" s="211" t="s">
        <v>28</v>
      </c>
      <c r="F17" s="211"/>
      <c r="G17" s="211"/>
      <c r="H17" s="211"/>
      <c r="I17" s="211"/>
      <c r="J17" s="82"/>
      <c r="K17" s="82"/>
      <c r="L17" s="82"/>
      <c r="M17" s="82"/>
      <c r="N17" s="82"/>
      <c r="O17" s="82"/>
      <c r="P17" s="82"/>
      <c r="Q17" s="83"/>
    </row>
    <row r="18" spans="1:17" ht="15.75" x14ac:dyDescent="0.2">
      <c r="A18" s="84" t="s">
        <v>29</v>
      </c>
      <c r="B18" s="85"/>
      <c r="C18" s="86" t="s">
        <v>30</v>
      </c>
      <c r="D18" s="87"/>
      <c r="E18" s="87"/>
      <c r="F18" s="88"/>
      <c r="G18" s="84" t="s">
        <v>31</v>
      </c>
      <c r="H18" s="89"/>
      <c r="I18" s="86" t="s">
        <v>32</v>
      </c>
      <c r="J18" s="87"/>
      <c r="K18" s="88"/>
      <c r="L18" s="84" t="s">
        <v>33</v>
      </c>
      <c r="M18" s="90"/>
      <c r="N18" s="86" t="s">
        <v>34</v>
      </c>
      <c r="O18" s="87"/>
      <c r="P18" s="87"/>
      <c r="Q18" s="88"/>
    </row>
    <row r="19" spans="1:17" x14ac:dyDescent="0.2">
      <c r="A19" s="91">
        <v>1</v>
      </c>
      <c r="B19" s="92" t="s">
        <v>35</v>
      </c>
      <c r="C19" s="93"/>
      <c r="D19" s="94" t="s">
        <v>36</v>
      </c>
      <c r="E19" s="95"/>
      <c r="F19" s="96"/>
      <c r="G19" s="91">
        <v>8</v>
      </c>
      <c r="H19" s="97" t="s">
        <v>37</v>
      </c>
      <c r="I19" s="98"/>
      <c r="J19" s="99"/>
      <c r="K19" s="96"/>
      <c r="L19" s="91">
        <v>13</v>
      </c>
      <c r="M19" s="212" t="s">
        <v>5</v>
      </c>
      <c r="N19" s="213"/>
      <c r="O19" s="100">
        <v>0.04</v>
      </c>
      <c r="P19" s="174">
        <f>'Rekapitulace VZT'!E24</f>
        <v>0</v>
      </c>
      <c r="Q19" s="96"/>
    </row>
    <row r="20" spans="1:17" x14ac:dyDescent="0.2">
      <c r="A20" s="91">
        <v>2</v>
      </c>
      <c r="B20" s="101"/>
      <c r="C20" s="102"/>
      <c r="D20" s="94" t="s">
        <v>38</v>
      </c>
      <c r="E20" s="95"/>
      <c r="F20" s="96"/>
      <c r="G20" s="91">
        <v>9</v>
      </c>
      <c r="H20" s="97" t="s">
        <v>39</v>
      </c>
      <c r="I20" s="98"/>
      <c r="J20" s="99"/>
      <c r="K20" s="96"/>
      <c r="L20" s="91">
        <v>14</v>
      </c>
      <c r="M20" s="103" t="s">
        <v>40</v>
      </c>
      <c r="N20" s="98"/>
      <c r="O20" s="100">
        <v>0.03</v>
      </c>
      <c r="P20" s="174">
        <f>'Rekapitulace VZT'!E23</f>
        <v>0</v>
      </c>
      <c r="Q20" s="96"/>
    </row>
    <row r="21" spans="1:17" x14ac:dyDescent="0.2">
      <c r="A21" s="91">
        <v>3</v>
      </c>
      <c r="B21" s="92" t="s">
        <v>41</v>
      </c>
      <c r="C21" s="93"/>
      <c r="D21" s="94" t="s">
        <v>36</v>
      </c>
      <c r="E21" s="104">
        <v>0</v>
      </c>
      <c r="F21" s="96"/>
      <c r="G21" s="91">
        <v>10</v>
      </c>
      <c r="H21" s="97" t="s">
        <v>42</v>
      </c>
      <c r="I21" s="98"/>
      <c r="J21" s="99"/>
      <c r="K21" s="96"/>
      <c r="L21" s="91">
        <v>15</v>
      </c>
      <c r="M21" s="103" t="s">
        <v>43</v>
      </c>
      <c r="N21" s="98"/>
      <c r="O21" s="100">
        <v>0</v>
      </c>
      <c r="P21" s="105">
        <v>0</v>
      </c>
      <c r="Q21" s="96"/>
    </row>
    <row r="22" spans="1:17" x14ac:dyDescent="0.2">
      <c r="A22" s="91">
        <v>4</v>
      </c>
      <c r="B22" s="101"/>
      <c r="C22" s="102"/>
      <c r="D22" s="94" t="s">
        <v>38</v>
      </c>
      <c r="E22" s="104">
        <v>0</v>
      </c>
      <c r="F22" s="96"/>
      <c r="G22" s="91">
        <v>11</v>
      </c>
      <c r="H22" s="103" t="s">
        <v>11</v>
      </c>
      <c r="I22" s="106"/>
      <c r="J22" s="99"/>
      <c r="K22" s="96"/>
      <c r="L22" s="91">
        <v>16</v>
      </c>
      <c r="M22" s="103" t="s">
        <v>44</v>
      </c>
      <c r="N22" s="98"/>
      <c r="O22" s="100">
        <v>0</v>
      </c>
      <c r="P22" s="105">
        <v>0</v>
      </c>
      <c r="Q22" s="96"/>
    </row>
    <row r="23" spans="1:17" x14ac:dyDescent="0.2">
      <c r="A23" s="91">
        <v>5</v>
      </c>
      <c r="B23" s="92" t="s">
        <v>45</v>
      </c>
      <c r="C23" s="93"/>
      <c r="D23" s="94" t="s">
        <v>36</v>
      </c>
      <c r="E23" s="174">
        <f>'Rekapitulace VZT'!C18</f>
        <v>0</v>
      </c>
      <c r="F23" s="96"/>
      <c r="G23" s="107"/>
      <c r="H23" s="108"/>
      <c r="I23" s="98"/>
      <c r="J23" s="99"/>
      <c r="K23" s="96"/>
      <c r="L23" s="91">
        <v>17</v>
      </c>
      <c r="M23" s="103" t="s">
        <v>46</v>
      </c>
      <c r="N23" s="108"/>
      <c r="O23" s="100">
        <v>0</v>
      </c>
      <c r="P23" s="105">
        <v>0</v>
      </c>
      <c r="Q23" s="96"/>
    </row>
    <row r="24" spans="1:17" ht="13.5" thickBot="1" x14ac:dyDescent="0.25">
      <c r="A24" s="91">
        <v>6</v>
      </c>
      <c r="B24" s="101"/>
      <c r="C24" s="102"/>
      <c r="D24" s="94" t="s">
        <v>38</v>
      </c>
      <c r="E24" s="174">
        <f>'Rekapitulace VZT'!D18</f>
        <v>0</v>
      </c>
      <c r="F24" s="96"/>
      <c r="G24" s="107"/>
      <c r="H24" s="108"/>
      <c r="I24" s="98"/>
      <c r="J24" s="99"/>
      <c r="K24" s="96"/>
      <c r="L24" s="91">
        <v>18</v>
      </c>
      <c r="M24" s="97" t="s">
        <v>47</v>
      </c>
      <c r="N24" s="108"/>
      <c r="O24" s="108"/>
      <c r="P24" s="105"/>
      <c r="Q24" s="96"/>
    </row>
    <row r="25" spans="1:17" ht="13.5" thickBot="1" x14ac:dyDescent="0.25">
      <c r="A25" s="91">
        <v>7</v>
      </c>
      <c r="B25" s="109" t="s">
        <v>48</v>
      </c>
      <c r="C25" s="108"/>
      <c r="D25" s="98"/>
      <c r="E25" s="175">
        <f>SUM(E23:E24)</f>
        <v>0</v>
      </c>
      <c r="F25" s="110"/>
      <c r="G25" s="91">
        <v>12</v>
      </c>
      <c r="H25" s="109" t="s">
        <v>49</v>
      </c>
      <c r="I25" s="98"/>
      <c r="J25" s="111"/>
      <c r="K25" s="110"/>
      <c r="L25" s="91">
        <v>19</v>
      </c>
      <c r="M25" s="109" t="s">
        <v>50</v>
      </c>
      <c r="N25" s="108"/>
      <c r="O25" s="108"/>
      <c r="P25" s="112">
        <f>SUM(P19:P24)</f>
        <v>0</v>
      </c>
      <c r="Q25" s="110"/>
    </row>
    <row r="26" spans="1:17" ht="16.5" thickBot="1" x14ac:dyDescent="0.25">
      <c r="A26" s="59" t="s">
        <v>19</v>
      </c>
      <c r="B26" s="117"/>
      <c r="C26" s="117"/>
      <c r="D26" s="117"/>
      <c r="E26" s="118"/>
      <c r="F26" s="119"/>
      <c r="G26" s="120"/>
      <c r="H26" s="121"/>
      <c r="I26" s="117"/>
      <c r="J26" s="121"/>
      <c r="K26" s="122"/>
      <c r="L26" s="84" t="s">
        <v>51</v>
      </c>
      <c r="M26" s="123"/>
      <c r="N26" s="86" t="s">
        <v>52</v>
      </c>
      <c r="O26" s="87"/>
      <c r="P26" s="124"/>
      <c r="Q26" s="88"/>
    </row>
    <row r="27" spans="1:17" ht="13.5" thickBot="1" x14ac:dyDescent="0.25">
      <c r="A27" s="125"/>
      <c r="B27" s="166"/>
      <c r="C27" s="166"/>
      <c r="D27" s="166"/>
      <c r="E27" s="166"/>
      <c r="F27" s="167"/>
      <c r="G27" s="128"/>
      <c r="H27" s="126"/>
      <c r="I27" s="126"/>
      <c r="J27" s="129"/>
      <c r="K27" s="130"/>
      <c r="L27" s="91">
        <v>23</v>
      </c>
      <c r="M27" s="97" t="s">
        <v>53</v>
      </c>
      <c r="N27" s="108"/>
      <c r="O27" s="108"/>
      <c r="P27" s="197">
        <f>SUM(E25,P25)</f>
        <v>0</v>
      </c>
      <c r="Q27" s="131"/>
    </row>
    <row r="28" spans="1:17" x14ac:dyDescent="0.2">
      <c r="A28" s="132" t="s">
        <v>54</v>
      </c>
      <c r="B28" s="168"/>
      <c r="C28" s="168"/>
      <c r="D28" s="168"/>
      <c r="E28" s="134"/>
      <c r="F28" s="170"/>
      <c r="G28" s="135" t="s">
        <v>55</v>
      </c>
      <c r="H28" s="133"/>
      <c r="I28" s="133"/>
      <c r="J28" s="134"/>
      <c r="K28" s="136"/>
      <c r="L28" s="91">
        <v>24</v>
      </c>
      <c r="M28" s="137"/>
      <c r="N28" s="138"/>
      <c r="O28" s="139" t="s">
        <v>56</v>
      </c>
      <c r="P28" s="140">
        <v>0</v>
      </c>
      <c r="Q28" s="141"/>
    </row>
    <row r="29" spans="1:17" ht="13.5" thickBot="1" x14ac:dyDescent="0.25">
      <c r="A29" s="142" t="s">
        <v>18</v>
      </c>
      <c r="B29" s="126"/>
      <c r="C29" s="126"/>
      <c r="D29" s="126"/>
      <c r="E29" s="171"/>
      <c r="F29" s="172"/>
      <c r="G29" s="143"/>
      <c r="H29" s="126"/>
      <c r="I29" s="126"/>
      <c r="J29" s="126"/>
      <c r="K29" s="144"/>
      <c r="L29" s="91">
        <v>25</v>
      </c>
      <c r="M29" s="137"/>
      <c r="N29" s="138"/>
      <c r="O29" s="139" t="s">
        <v>56</v>
      </c>
      <c r="P29" s="145">
        <f>N29*0.19</f>
        <v>0</v>
      </c>
      <c r="Q29" s="146"/>
    </row>
    <row r="30" spans="1:17" ht="14.25" thickTop="1" thickBot="1" x14ac:dyDescent="0.25">
      <c r="A30" s="147"/>
      <c r="B30" s="126"/>
      <c r="C30" s="126"/>
      <c r="D30" s="126"/>
      <c r="E30" s="46"/>
      <c r="F30" s="127"/>
      <c r="G30" s="46"/>
      <c r="H30" s="126"/>
      <c r="I30" s="126"/>
      <c r="J30" s="129"/>
      <c r="K30" s="144"/>
      <c r="L30" s="113">
        <v>26</v>
      </c>
      <c r="M30" s="148" t="s">
        <v>57</v>
      </c>
      <c r="N30" s="115"/>
      <c r="O30" s="116"/>
      <c r="P30" s="149"/>
      <c r="Q30" s="150"/>
    </row>
    <row r="31" spans="1:17" ht="15.75" x14ac:dyDescent="0.2">
      <c r="A31" s="151" t="s">
        <v>54</v>
      </c>
      <c r="B31" s="126"/>
      <c r="C31" s="126"/>
      <c r="D31" s="126"/>
      <c r="E31" s="126"/>
      <c r="F31" s="127"/>
      <c r="G31" s="152" t="s">
        <v>55</v>
      </c>
      <c r="H31" s="126"/>
      <c r="I31" s="126"/>
      <c r="J31" s="126"/>
      <c r="K31" s="144"/>
      <c r="L31" s="84" t="s">
        <v>58</v>
      </c>
      <c r="M31" s="123"/>
      <c r="N31" s="86" t="s">
        <v>59</v>
      </c>
      <c r="O31" s="87"/>
      <c r="P31" s="87"/>
      <c r="Q31" s="88"/>
    </row>
    <row r="32" spans="1:17" x14ac:dyDescent="0.2">
      <c r="A32" s="153" t="s">
        <v>20</v>
      </c>
      <c r="B32" s="154"/>
      <c r="C32" s="154"/>
      <c r="D32" s="154"/>
      <c r="E32" s="154"/>
      <c r="F32" s="155"/>
      <c r="G32" s="156"/>
      <c r="H32" s="154"/>
      <c r="I32" s="154"/>
      <c r="J32" s="154"/>
      <c r="K32" s="157"/>
      <c r="L32" s="91">
        <v>27</v>
      </c>
      <c r="M32" s="97" t="s">
        <v>60</v>
      </c>
      <c r="N32" s="108"/>
      <c r="O32" s="108"/>
      <c r="P32" s="99"/>
      <c r="Q32" s="96"/>
    </row>
    <row r="33" spans="1:17" x14ac:dyDescent="0.2">
      <c r="A33" s="125"/>
      <c r="B33" s="126"/>
      <c r="C33" s="126"/>
      <c r="D33" s="126"/>
      <c r="E33" s="126"/>
      <c r="F33" s="127"/>
      <c r="G33" s="128"/>
      <c r="H33" s="126"/>
      <c r="I33" s="126"/>
      <c r="J33" s="126"/>
      <c r="K33" s="158"/>
      <c r="L33" s="91">
        <v>28</v>
      </c>
      <c r="M33" s="97" t="s">
        <v>61</v>
      </c>
      <c r="N33" s="108"/>
      <c r="O33" s="108"/>
      <c r="P33" s="99"/>
      <c r="Q33" s="96"/>
    </row>
    <row r="34" spans="1:17" ht="13.5" thickBot="1" x14ac:dyDescent="0.25">
      <c r="A34" s="159" t="s">
        <v>54</v>
      </c>
      <c r="B34" s="160"/>
      <c r="C34" s="160"/>
      <c r="D34" s="160"/>
      <c r="E34" s="160"/>
      <c r="F34" s="161"/>
      <c r="G34" s="162" t="s">
        <v>55</v>
      </c>
      <c r="H34" s="160"/>
      <c r="I34" s="160"/>
      <c r="J34" s="160"/>
      <c r="K34" s="163"/>
      <c r="L34" s="113">
        <v>29</v>
      </c>
      <c r="M34" s="114" t="s">
        <v>62</v>
      </c>
      <c r="N34" s="115"/>
      <c r="O34" s="115"/>
      <c r="P34" s="164"/>
      <c r="Q34" s="80"/>
    </row>
  </sheetData>
  <mergeCells count="3">
    <mergeCell ref="E3:J3"/>
    <mergeCell ref="E17:I17"/>
    <mergeCell ref="M19:N19"/>
  </mergeCells>
  <phoneticPr fontId="9" type="noConversion"/>
  <pageMargins left="0.59055118110236227" right="0.19685039370078741" top="0.74803149606299213" bottom="0.59055118110236227" header="0.39370078740157483" footer="0.51181102362204722"/>
  <pageSetup paperSize="9" scale="105" firstPageNumber="2" orientation="landscape" useFirstPageNumber="1" r:id="rId1"/>
  <headerFooter alignWithMargins="0">
    <oddHeader>&amp;C&amp;"Arial CE,Tučné"&amp;9&amp;P</oddHeader>
    <oddFooter>&amp;RD.1.4.5 - Vzduchotechnická zařízení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zoomScale="145" zoomScaleNormal="145" zoomScaleSheetLayoutView="100" workbookViewId="0">
      <selection activeCell="B12" sqref="B12"/>
    </sheetView>
  </sheetViews>
  <sheetFormatPr defaultRowHeight="12.75" x14ac:dyDescent="0.2"/>
  <cols>
    <col min="2" max="2" width="54.85546875" customWidth="1"/>
    <col min="3" max="3" width="19" customWidth="1"/>
    <col min="4" max="4" width="20.28515625" customWidth="1"/>
    <col min="5" max="5" width="15.5703125" customWidth="1"/>
    <col min="6" max="6" width="13" customWidth="1"/>
  </cols>
  <sheetData>
    <row r="1" spans="1:6" s="176" customFormat="1" ht="25.5" x14ac:dyDescent="0.2">
      <c r="A1" s="194" t="s">
        <v>0</v>
      </c>
      <c r="B1" s="194" t="s">
        <v>1</v>
      </c>
      <c r="C1" s="195" t="s">
        <v>80</v>
      </c>
      <c r="D1" s="195" t="s">
        <v>81</v>
      </c>
      <c r="E1" s="195" t="s">
        <v>82</v>
      </c>
      <c r="F1" s="195" t="s">
        <v>83</v>
      </c>
    </row>
    <row r="2" spans="1:6" s="176" customFormat="1" x14ac:dyDescent="0.2">
      <c r="C2" s="177"/>
      <c r="D2" s="177"/>
      <c r="E2" s="177"/>
      <c r="F2" s="177"/>
    </row>
    <row r="3" spans="1:6" s="182" customFormat="1" x14ac:dyDescent="0.2">
      <c r="A3" s="178">
        <v>1</v>
      </c>
      <c r="B3" s="165" t="str">
        <f>'Rozpočet VZT'!C2</f>
        <v>Zařízení č.21 - Větrání chlorovny</v>
      </c>
      <c r="C3" s="179">
        <f>'Rozpočet VZT'!H12</f>
        <v>0</v>
      </c>
      <c r="D3" s="179">
        <f>'Rozpočet VZT'!I12</f>
        <v>0</v>
      </c>
      <c r="E3" s="180">
        <f t="shared" ref="E3:E13" si="0">SUM(C3,D3)</f>
        <v>0</v>
      </c>
      <c r="F3" s="193">
        <f>'Rozpočet VZT'!K12</f>
        <v>35</v>
      </c>
    </row>
    <row r="4" spans="1:6" s="182" customFormat="1" x14ac:dyDescent="0.2">
      <c r="A4" s="178">
        <v>2</v>
      </c>
      <c r="B4" s="165" t="str">
        <f>'Rozpočet VZT'!C14</f>
        <v xml:space="preserve">Zařízení č.22 - Větrání strojovny bazénové technologie </v>
      </c>
      <c r="C4" s="179">
        <f>'Rozpočet VZT'!H23</f>
        <v>0</v>
      </c>
      <c r="D4" s="179">
        <f>'Rozpočet VZT'!I23</f>
        <v>0</v>
      </c>
      <c r="E4" s="180">
        <f t="shared" si="0"/>
        <v>0</v>
      </c>
      <c r="F4" s="193">
        <f>'Rozpočet VZT'!K23</f>
        <v>44</v>
      </c>
    </row>
    <row r="5" spans="1:6" s="182" customFormat="1" x14ac:dyDescent="0.2">
      <c r="A5" s="178">
        <v>3</v>
      </c>
      <c r="B5" s="165" t="str">
        <f>'Rozpočet VZT'!C25</f>
        <v>Zařízení č.23 - Větrání skladu chémie</v>
      </c>
      <c r="C5" s="179">
        <f>'Rozpočet VZT'!H35</f>
        <v>0</v>
      </c>
      <c r="D5" s="179">
        <f>'Rozpočet VZT'!I35</f>
        <v>0</v>
      </c>
      <c r="E5" s="180">
        <f t="shared" si="0"/>
        <v>0</v>
      </c>
      <c r="F5" s="193">
        <f>'Rozpočet VZT'!K35</f>
        <v>32</v>
      </c>
    </row>
    <row r="6" spans="1:6" s="182" customFormat="1" x14ac:dyDescent="0.2">
      <c r="A6" s="178">
        <v>4</v>
      </c>
      <c r="B6" s="165" t="str">
        <f>'Rozpočet VZT'!C37</f>
        <v xml:space="preserve">Zařízení č.24 - Větrání sociálních a hygienických zařízení </v>
      </c>
      <c r="C6" s="179">
        <f>'Rozpočet VZT'!H43</f>
        <v>0</v>
      </c>
      <c r="D6" s="179">
        <f>'Rozpočet VZT'!I43</f>
        <v>0</v>
      </c>
      <c r="E6" s="180">
        <f t="shared" ref="E6:E11" si="1">SUM(C6,D6)</f>
        <v>0</v>
      </c>
      <c r="F6" s="193">
        <f>'Rozpočet VZT'!K43</f>
        <v>19</v>
      </c>
    </row>
    <row r="7" spans="1:6" s="182" customFormat="1" x14ac:dyDescent="0.2">
      <c r="A7" s="178">
        <v>5</v>
      </c>
      <c r="B7" s="165" t="str">
        <f>'Rozpočet VZT'!C45</f>
        <v>Zařízení č.25 - Větrání elektrorozvodny</v>
      </c>
      <c r="C7" s="179">
        <f>'Rozpočet VZT'!H51</f>
        <v>0</v>
      </c>
      <c r="D7" s="179">
        <f>'Rozpočet VZT'!I51</f>
        <v>0</v>
      </c>
      <c r="E7" s="180">
        <f t="shared" si="1"/>
        <v>0</v>
      </c>
      <c r="F7" s="193">
        <f>'Rozpočet VZT'!K51</f>
        <v>5</v>
      </c>
    </row>
    <row r="8" spans="1:6" s="182" customFormat="1" x14ac:dyDescent="0.2">
      <c r="A8" s="178">
        <v>6</v>
      </c>
      <c r="B8" s="165" t="str">
        <f>'Rozpočet VZT'!C53</f>
        <v>Zařízení č.26 - Větrání úklidu</v>
      </c>
      <c r="C8" s="179">
        <f>'Rozpočet VZT'!H59</f>
        <v>0</v>
      </c>
      <c r="D8" s="179">
        <f>'Rozpočet VZT'!I59</f>
        <v>0</v>
      </c>
      <c r="E8" s="180">
        <f t="shared" si="1"/>
        <v>0</v>
      </c>
      <c r="F8" s="193">
        <f>'Rozpočet VZT'!K59</f>
        <v>5</v>
      </c>
    </row>
    <row r="9" spans="1:6" s="182" customFormat="1" x14ac:dyDescent="0.2">
      <c r="A9" s="178">
        <v>7</v>
      </c>
      <c r="B9" s="165" t="str">
        <f>'Rozpočet VZT'!C61</f>
        <v>Zařízení č.27 - Větrání přípravny občerstvení</v>
      </c>
      <c r="C9" s="179">
        <f>'Rozpočet VZT'!H75</f>
        <v>0</v>
      </c>
      <c r="D9" s="179">
        <f>'Rozpočet VZT'!I75</f>
        <v>0</v>
      </c>
      <c r="E9" s="180">
        <f t="shared" si="1"/>
        <v>0</v>
      </c>
      <c r="F9" s="193">
        <f>'Rozpočet VZT'!K75</f>
        <v>274</v>
      </c>
    </row>
    <row r="10" spans="1:6" s="182" customFormat="1" x14ac:dyDescent="0.2">
      <c r="A10" s="178">
        <v>8</v>
      </c>
      <c r="B10" s="165" t="str">
        <f>'Rozpočet VZT'!C77</f>
        <v>Zařízení č.28 - Chlazení přípravny občerstvení</v>
      </c>
      <c r="C10" s="179">
        <f>'Rozpočet VZT'!H83</f>
        <v>0</v>
      </c>
      <c r="D10" s="179">
        <f>'Rozpočet VZT'!I83</f>
        <v>0</v>
      </c>
      <c r="E10" s="180">
        <f t="shared" si="1"/>
        <v>0</v>
      </c>
      <c r="F10" s="193">
        <f>'Rozpočet VZT'!K83</f>
        <v>65</v>
      </c>
    </row>
    <row r="11" spans="1:6" s="182" customFormat="1" x14ac:dyDescent="0.2">
      <c r="A11" s="178">
        <v>9</v>
      </c>
      <c r="B11" s="165" t="str">
        <f>'Rozpočet VZT'!C85</f>
        <v>Zařízení č.29 - Větrání zásobování a skladu</v>
      </c>
      <c r="C11" s="179">
        <f>'Rozpočet VZT'!H91</f>
        <v>0</v>
      </c>
      <c r="D11" s="179">
        <f>'Rozpočet VZT'!I91</f>
        <v>0</v>
      </c>
      <c r="E11" s="180">
        <f t="shared" si="1"/>
        <v>0</v>
      </c>
      <c r="F11" s="193">
        <f>'Rozpočet VZT'!K91</f>
        <v>48</v>
      </c>
    </row>
    <row r="12" spans="1:6" s="182" customFormat="1" x14ac:dyDescent="0.2">
      <c r="A12" s="178">
        <v>10</v>
      </c>
      <c r="B12" s="165" t="str">
        <f>'Rozpočet VZT'!C93</f>
        <v>Lešení</v>
      </c>
      <c r="C12" s="179">
        <f>'Rozpočet VZT'!H95</f>
        <v>0</v>
      </c>
      <c r="D12" s="179">
        <f>'Rozpočet VZT'!I95</f>
        <v>0</v>
      </c>
      <c r="E12" s="180">
        <f t="shared" si="0"/>
        <v>0</v>
      </c>
      <c r="F12" s="180">
        <f>'Rozpočet VZT'!K95</f>
        <v>1000</v>
      </c>
    </row>
    <row r="13" spans="1:6" s="182" customFormat="1" x14ac:dyDescent="0.2">
      <c r="A13" s="178">
        <v>11</v>
      </c>
      <c r="B13" s="165" t="str">
        <f>'Rozpočet VZT'!C97</f>
        <v>Ostatní práce</v>
      </c>
      <c r="C13" s="179">
        <f>'Rozpočet VZT'!H101</f>
        <v>0</v>
      </c>
      <c r="D13" s="179">
        <f>'Rozpočet VZT'!I102</f>
        <v>0</v>
      </c>
      <c r="E13" s="180">
        <f t="shared" si="0"/>
        <v>0</v>
      </c>
      <c r="F13" s="180">
        <f>'Rozpočet VZT'!K102</f>
        <v>0</v>
      </c>
    </row>
    <row r="14" spans="1:6" s="182" customFormat="1" x14ac:dyDescent="0.2">
      <c r="A14" s="178"/>
      <c r="B14" s="165"/>
      <c r="C14" s="179"/>
      <c r="D14" s="179"/>
      <c r="E14" s="180"/>
      <c r="F14" s="193"/>
    </row>
    <row r="15" spans="1:6" s="182" customFormat="1" x14ac:dyDescent="0.2">
      <c r="A15" s="181"/>
      <c r="B15" s="178" t="s">
        <v>79</v>
      </c>
      <c r="C15" s="183">
        <f>SUM(C3:C14)</f>
        <v>0</v>
      </c>
      <c r="D15" s="183">
        <f>SUM(D3:D14)</f>
        <v>0</v>
      </c>
      <c r="E15" s="183">
        <f>SUM(E3:E14)</f>
        <v>0</v>
      </c>
      <c r="F15" s="183">
        <f>SUM(F3:F14)</f>
        <v>1527</v>
      </c>
    </row>
    <row r="16" spans="1:6" s="182" customFormat="1" x14ac:dyDescent="0.2">
      <c r="A16" s="181"/>
      <c r="B16" s="181"/>
      <c r="C16" s="181"/>
      <c r="D16" s="181"/>
      <c r="E16" s="181"/>
      <c r="F16" s="181"/>
    </row>
    <row r="17" spans="1:10" s="182" customFormat="1" x14ac:dyDescent="0.2">
      <c r="A17" s="181"/>
      <c r="B17" s="178" t="s">
        <v>2</v>
      </c>
      <c r="C17" s="181"/>
      <c r="D17" s="181"/>
      <c r="E17" s="181"/>
      <c r="F17" s="181"/>
    </row>
    <row r="18" spans="1:10" s="182" customFormat="1" x14ac:dyDescent="0.2">
      <c r="A18" s="181"/>
      <c r="B18" s="178" t="s">
        <v>104</v>
      </c>
      <c r="C18" s="183">
        <f>C15</f>
        <v>0</v>
      </c>
      <c r="D18" s="183">
        <f>D15</f>
        <v>0</v>
      </c>
      <c r="E18" s="183">
        <f>E15</f>
        <v>0</v>
      </c>
      <c r="F18" s="178">
        <f>F15</f>
        <v>1527</v>
      </c>
    </row>
    <row r="19" spans="1:10" s="182" customFormat="1" x14ac:dyDescent="0.2">
      <c r="A19" s="181"/>
      <c r="B19" s="178"/>
      <c r="C19" s="178"/>
      <c r="D19" s="178"/>
      <c r="E19" s="181"/>
      <c r="F19" s="181"/>
    </row>
    <row r="20" spans="1:10" s="182" customFormat="1" x14ac:dyDescent="0.2">
      <c r="A20" s="181"/>
      <c r="B20" s="181"/>
      <c r="C20" s="181"/>
      <c r="D20" s="181"/>
      <c r="E20" s="181"/>
      <c r="F20" s="181"/>
    </row>
    <row r="21" spans="1:10" s="182" customFormat="1" x14ac:dyDescent="0.2">
      <c r="A21" s="181"/>
      <c r="B21" s="178" t="s">
        <v>3</v>
      </c>
      <c r="C21" s="181"/>
      <c r="D21" s="181"/>
      <c r="E21" s="181"/>
      <c r="F21" s="181"/>
      <c r="J21" s="183"/>
    </row>
    <row r="22" spans="1:10" s="182" customFormat="1" x14ac:dyDescent="0.2">
      <c r="A22" s="181"/>
      <c r="B22" s="181" t="s">
        <v>4</v>
      </c>
      <c r="C22" s="180">
        <f>C18</f>
        <v>0</v>
      </c>
      <c r="D22" s="180">
        <f>D18</f>
        <v>0</v>
      </c>
      <c r="E22" s="180">
        <f>E18</f>
        <v>0</v>
      </c>
      <c r="F22" s="181">
        <f>F18</f>
        <v>1527</v>
      </c>
    </row>
    <row r="23" spans="1:10" s="182" customFormat="1" x14ac:dyDescent="0.2">
      <c r="A23" s="181"/>
      <c r="B23" s="181" t="s">
        <v>92</v>
      </c>
      <c r="D23" s="180">
        <f>0.03*C22</f>
        <v>0</v>
      </c>
      <c r="E23" s="180">
        <f>D23</f>
        <v>0</v>
      </c>
      <c r="F23" s="181"/>
    </row>
    <row r="24" spans="1:10" s="182" customFormat="1" x14ac:dyDescent="0.2">
      <c r="A24" s="181"/>
      <c r="B24" s="181" t="s">
        <v>99</v>
      </c>
      <c r="C24" s="181"/>
      <c r="D24" s="180">
        <f>0.05*D22</f>
        <v>0</v>
      </c>
      <c r="E24" s="180">
        <f>D24</f>
        <v>0</v>
      </c>
      <c r="F24" s="181"/>
    </row>
    <row r="25" spans="1:10" s="182" customFormat="1" x14ac:dyDescent="0.2">
      <c r="A25" s="181"/>
      <c r="B25" s="178" t="s">
        <v>6</v>
      </c>
      <c r="C25" s="183">
        <f>SUM(C22:C24,)</f>
        <v>0</v>
      </c>
      <c r="D25" s="183">
        <f>SUM(D22:D24)</f>
        <v>0</v>
      </c>
      <c r="E25" s="183">
        <f>SUM(E22:E24)</f>
        <v>0</v>
      </c>
      <c r="F25" s="178">
        <f>F22</f>
        <v>1527</v>
      </c>
    </row>
    <row r="26" spans="1:10" s="182" customFormat="1" x14ac:dyDescent="0.2">
      <c r="A26" s="181"/>
      <c r="B26" s="178" t="s">
        <v>7</v>
      </c>
      <c r="C26" s="178"/>
      <c r="D26" s="178"/>
      <c r="E26" s="183">
        <f>SUM(C25:D25)</f>
        <v>0</v>
      </c>
      <c r="F26" s="181"/>
    </row>
    <row r="33" spans="6:6" x14ac:dyDescent="0.2">
      <c r="F33" s="173"/>
    </row>
  </sheetData>
  <phoneticPr fontId="9" type="noConversion"/>
  <pageMargins left="0.59055118110236227" right="0.19685039370078741" top="0.78740157480314965" bottom="0.59055118110236227" header="0.35433070866141736" footer="0.51181102362204722"/>
  <pageSetup paperSize="9" firstPageNumber="3" orientation="landscape" useFirstPageNumber="1" r:id="rId1"/>
  <headerFooter alignWithMargins="0">
    <oddHeader>&amp;C&amp;"Arial CE,Tučné"&amp;9&amp;P</oddHeader>
    <oddFooter xml:space="preserve">&amp;RD.1.4.5 - Vzduchotechnická zařízení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02"/>
  <sheetViews>
    <sheetView tabSelected="1" view="pageBreakPreview" topLeftCell="B1" zoomScaleNormal="100" zoomScaleSheetLayoutView="100" workbookViewId="0">
      <selection activeCell="B2" sqref="B2"/>
    </sheetView>
  </sheetViews>
  <sheetFormatPr defaultRowHeight="12" x14ac:dyDescent="0.2"/>
  <cols>
    <col min="1" max="1" width="10.42578125" style="11" hidden="1" customWidth="1"/>
    <col min="2" max="2" width="8.140625" style="6" customWidth="1"/>
    <col min="3" max="3" width="58.140625" style="6" customWidth="1"/>
    <col min="4" max="4" width="5.85546875" style="6" customWidth="1"/>
    <col min="5" max="5" width="8.42578125" style="6" customWidth="1"/>
    <col min="6" max="6" width="11" style="6" customWidth="1"/>
    <col min="7" max="7" width="10" style="6" customWidth="1"/>
    <col min="8" max="8" width="11.140625" style="6" customWidth="1"/>
    <col min="9" max="9" width="11" style="6" customWidth="1"/>
    <col min="10" max="10" width="6.7109375" style="6" customWidth="1"/>
    <col min="11" max="11" width="10.140625" style="6" customWidth="1"/>
    <col min="12" max="53" width="9.140625" style="6"/>
    <col min="54" max="16384" width="9.140625" style="7"/>
  </cols>
  <sheetData>
    <row r="1" spans="1:53" s="13" customFormat="1" ht="39.75" customHeight="1" x14ac:dyDescent="0.2">
      <c r="A1" s="9" t="s">
        <v>71</v>
      </c>
      <c r="B1" s="169" t="s">
        <v>66</v>
      </c>
      <c r="C1" s="169" t="s">
        <v>65</v>
      </c>
      <c r="D1" s="169" t="s">
        <v>75</v>
      </c>
      <c r="E1" s="169" t="s">
        <v>74</v>
      </c>
      <c r="F1" s="10" t="s">
        <v>72</v>
      </c>
      <c r="G1" s="10" t="s">
        <v>73</v>
      </c>
      <c r="H1" s="10" t="s">
        <v>68</v>
      </c>
      <c r="I1" s="10" t="s">
        <v>69</v>
      </c>
      <c r="J1" s="9" t="s">
        <v>70</v>
      </c>
      <c r="K1" s="9" t="s">
        <v>67</v>
      </c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</row>
    <row r="2" spans="1:53" ht="15.75" x14ac:dyDescent="0.25">
      <c r="A2" s="1"/>
      <c r="B2" s="201"/>
      <c r="C2" s="14" t="s">
        <v>112</v>
      </c>
      <c r="D2" s="3"/>
      <c r="E2" s="3"/>
      <c r="F2" s="4"/>
      <c r="G2" s="4"/>
      <c r="H2" s="5"/>
      <c r="J2" s="8"/>
      <c r="K2" s="8"/>
    </row>
    <row r="3" spans="1:53" ht="25.5" customHeight="1" x14ac:dyDescent="0.2">
      <c r="B3" s="1" t="s">
        <v>115</v>
      </c>
      <c r="C3" s="15" t="s">
        <v>113</v>
      </c>
      <c r="D3" s="185">
        <v>1</v>
      </c>
      <c r="E3" s="185" t="s">
        <v>76</v>
      </c>
      <c r="F3" s="202">
        <v>0</v>
      </c>
      <c r="G3" s="202">
        <f>F3*0.2</f>
        <v>0</v>
      </c>
      <c r="H3" s="203">
        <f t="shared" ref="H3:H11" si="0">PRODUCT(D3,F3)</f>
        <v>0</v>
      </c>
      <c r="I3" s="203">
        <f t="shared" ref="I3:I11" si="1">PRODUCT(D3,G3)</f>
        <v>0</v>
      </c>
      <c r="J3" s="204">
        <v>6</v>
      </c>
      <c r="K3" s="204">
        <f t="shared" ref="K3:K11" si="2">PRODUCT(D3,J3)</f>
        <v>6</v>
      </c>
    </row>
    <row r="4" spans="1:53" ht="13.15" customHeight="1" x14ac:dyDescent="0.2">
      <c r="B4" s="1"/>
      <c r="C4" s="15" t="s">
        <v>114</v>
      </c>
      <c r="D4" s="185">
        <v>1</v>
      </c>
      <c r="E4" s="185" t="s">
        <v>76</v>
      </c>
      <c r="F4" s="202">
        <v>0</v>
      </c>
      <c r="G4" s="202">
        <f>F4*0.2</f>
        <v>0</v>
      </c>
      <c r="H4" s="203">
        <f t="shared" si="0"/>
        <v>0</v>
      </c>
      <c r="I4" s="203">
        <f t="shared" si="1"/>
        <v>0</v>
      </c>
      <c r="J4" s="204">
        <v>1</v>
      </c>
      <c r="K4" s="204">
        <f t="shared" si="2"/>
        <v>1</v>
      </c>
    </row>
    <row r="5" spans="1:53" x14ac:dyDescent="0.2">
      <c r="B5" s="1" t="s">
        <v>116</v>
      </c>
      <c r="C5" s="15" t="s">
        <v>136</v>
      </c>
      <c r="D5" s="185">
        <v>2</v>
      </c>
      <c r="E5" s="185" t="s">
        <v>76</v>
      </c>
      <c r="F5" s="202">
        <v>0</v>
      </c>
      <c r="G5" s="186">
        <f>PRODUCT(F5,0.1)</f>
        <v>0</v>
      </c>
      <c r="H5" s="187">
        <f t="shared" si="0"/>
        <v>0</v>
      </c>
      <c r="I5" s="188">
        <f t="shared" si="1"/>
        <v>0</v>
      </c>
      <c r="J5" s="204">
        <v>1</v>
      </c>
      <c r="K5" s="189">
        <f t="shared" si="2"/>
        <v>2</v>
      </c>
    </row>
    <row r="6" spans="1:53" x14ac:dyDescent="0.2">
      <c r="B6" s="1" t="s">
        <v>117</v>
      </c>
      <c r="C6" s="15" t="s">
        <v>118</v>
      </c>
      <c r="D6" s="185">
        <v>2</v>
      </c>
      <c r="E6" s="185" t="s">
        <v>76</v>
      </c>
      <c r="F6" s="202">
        <v>0</v>
      </c>
      <c r="G6" s="186">
        <f>PRODUCT(F6,0.5)</f>
        <v>0</v>
      </c>
      <c r="H6" s="187">
        <f t="shared" si="0"/>
        <v>0</v>
      </c>
      <c r="I6" s="188">
        <f t="shared" si="1"/>
        <v>0</v>
      </c>
      <c r="J6" s="204">
        <v>1</v>
      </c>
      <c r="K6" s="189">
        <f t="shared" si="2"/>
        <v>2</v>
      </c>
    </row>
    <row r="7" spans="1:53" x14ac:dyDescent="0.2">
      <c r="B7" s="1" t="s">
        <v>119</v>
      </c>
      <c r="C7" s="15" t="s">
        <v>120</v>
      </c>
      <c r="D7" s="185">
        <v>3</v>
      </c>
      <c r="E7" s="185" t="s">
        <v>76</v>
      </c>
      <c r="F7" s="202">
        <v>0</v>
      </c>
      <c r="G7" s="186">
        <f>PRODUCT(F7,0.5)</f>
        <v>0</v>
      </c>
      <c r="H7" s="187">
        <f>PRODUCT(D7,F7)</f>
        <v>0</v>
      </c>
      <c r="I7" s="188">
        <f>PRODUCT(D7,G7)</f>
        <v>0</v>
      </c>
      <c r="J7" s="204">
        <v>1</v>
      </c>
      <c r="K7" s="189">
        <f>PRODUCT(D7,J7)</f>
        <v>3</v>
      </c>
    </row>
    <row r="8" spans="1:53" x14ac:dyDescent="0.2">
      <c r="B8" s="1" t="s">
        <v>121</v>
      </c>
      <c r="C8" s="15" t="s">
        <v>122</v>
      </c>
      <c r="D8" s="185">
        <v>2</v>
      </c>
      <c r="E8" s="185" t="s">
        <v>76</v>
      </c>
      <c r="F8" s="202">
        <v>0</v>
      </c>
      <c r="G8" s="186">
        <f>PRODUCT(F8,0.5)</f>
        <v>0</v>
      </c>
      <c r="H8" s="187">
        <f>PRODUCT(D8,F8)</f>
        <v>0</v>
      </c>
      <c r="I8" s="188">
        <f>PRODUCT(D8,G8)</f>
        <v>0</v>
      </c>
      <c r="J8" s="204">
        <v>1</v>
      </c>
      <c r="K8" s="189">
        <f>PRODUCT(D8,J8)</f>
        <v>2</v>
      </c>
    </row>
    <row r="9" spans="1:53" x14ac:dyDescent="0.2">
      <c r="B9" s="1" t="s">
        <v>123</v>
      </c>
      <c r="C9" s="15" t="s">
        <v>124</v>
      </c>
      <c r="D9" s="185">
        <v>15</v>
      </c>
      <c r="E9" s="185" t="s">
        <v>63</v>
      </c>
      <c r="F9" s="202">
        <v>0</v>
      </c>
      <c r="G9" s="186">
        <f>PRODUCT(F9,0.6)</f>
        <v>0</v>
      </c>
      <c r="H9" s="187">
        <f t="shared" si="0"/>
        <v>0</v>
      </c>
      <c r="I9" s="188">
        <f t="shared" si="1"/>
        <v>0</v>
      </c>
      <c r="J9" s="204">
        <v>1</v>
      </c>
      <c r="K9" s="189">
        <f t="shared" si="2"/>
        <v>15</v>
      </c>
    </row>
    <row r="10" spans="1:53" ht="11.25" customHeight="1" x14ac:dyDescent="0.2">
      <c r="B10" s="1" t="s">
        <v>125</v>
      </c>
      <c r="C10" s="15" t="s">
        <v>126</v>
      </c>
      <c r="D10" s="185">
        <v>2</v>
      </c>
      <c r="E10" s="185" t="s">
        <v>76</v>
      </c>
      <c r="F10" s="202">
        <v>0</v>
      </c>
      <c r="G10" s="186">
        <f>PRODUCT(F10,0.4)</f>
        <v>0</v>
      </c>
      <c r="H10" s="187">
        <f t="shared" si="0"/>
        <v>0</v>
      </c>
      <c r="I10" s="188">
        <f t="shared" si="1"/>
        <v>0</v>
      </c>
      <c r="J10" s="204">
        <v>1</v>
      </c>
      <c r="K10" s="189">
        <f t="shared" si="2"/>
        <v>2</v>
      </c>
    </row>
    <row r="11" spans="1:53" ht="26.25" customHeight="1" x14ac:dyDescent="0.2">
      <c r="B11" s="1" t="s">
        <v>127</v>
      </c>
      <c r="C11" s="15" t="s">
        <v>96</v>
      </c>
      <c r="D11" s="185">
        <v>2</v>
      </c>
      <c r="E11" s="185" t="s">
        <v>77</v>
      </c>
      <c r="F11" s="202">
        <v>0</v>
      </c>
      <c r="G11" s="186">
        <f>PRODUCT(F11,0.8)</f>
        <v>0</v>
      </c>
      <c r="H11" s="187">
        <f t="shared" si="0"/>
        <v>0</v>
      </c>
      <c r="I11" s="188">
        <f t="shared" si="1"/>
        <v>0</v>
      </c>
      <c r="J11" s="204">
        <v>1</v>
      </c>
      <c r="K11" s="189">
        <f t="shared" si="2"/>
        <v>2</v>
      </c>
    </row>
    <row r="12" spans="1:53" ht="14.25" customHeight="1" x14ac:dyDescent="0.2">
      <c r="A12" s="1"/>
      <c r="B12" s="1"/>
      <c r="C12" s="165" t="s">
        <v>78</v>
      </c>
      <c r="D12" s="184"/>
      <c r="E12" s="184"/>
      <c r="F12" s="186"/>
      <c r="G12" s="186"/>
      <c r="H12" s="190">
        <f>SUM(H3:H11)</f>
        <v>0</v>
      </c>
      <c r="I12" s="190">
        <f>SUM(I3:I11)</f>
        <v>0</v>
      </c>
      <c r="J12" s="189"/>
      <c r="K12" s="192">
        <f>SUM(K3:K11)</f>
        <v>35</v>
      </c>
    </row>
    <row r="13" spans="1:53" ht="14.25" customHeight="1" x14ac:dyDescent="0.2">
      <c r="A13" s="1"/>
      <c r="B13" s="1"/>
      <c r="C13" s="165"/>
      <c r="D13" s="184"/>
      <c r="E13" s="184"/>
      <c r="F13" s="186"/>
      <c r="G13" s="186"/>
      <c r="H13" s="190"/>
      <c r="I13" s="190"/>
      <c r="J13" s="189"/>
      <c r="K13" s="192"/>
    </row>
    <row r="14" spans="1:53" ht="15.75" x14ac:dyDescent="0.25">
      <c r="A14" s="1"/>
      <c r="B14" s="201"/>
      <c r="C14" s="14" t="s">
        <v>128</v>
      </c>
      <c r="D14" s="3"/>
      <c r="E14" s="3"/>
      <c r="F14" s="4"/>
      <c r="G14" s="4"/>
      <c r="H14" s="5"/>
      <c r="J14" s="8"/>
      <c r="K14" s="8"/>
    </row>
    <row r="15" spans="1:53" ht="24" x14ac:dyDescent="0.2">
      <c r="B15" s="1" t="s">
        <v>129</v>
      </c>
      <c r="C15" s="15" t="s">
        <v>131</v>
      </c>
      <c r="D15" s="185">
        <v>2</v>
      </c>
      <c r="E15" s="185" t="s">
        <v>76</v>
      </c>
      <c r="F15" s="186">
        <v>0</v>
      </c>
      <c r="G15" s="186">
        <f>PRODUCT(F15,0.1)</f>
        <v>0</v>
      </c>
      <c r="H15" s="187">
        <f t="shared" ref="H15:H22" si="3">PRODUCT(D15,F15)</f>
        <v>0</v>
      </c>
      <c r="I15" s="188">
        <f t="shared" ref="I15:I22" si="4">PRODUCT(D15,G15)</f>
        <v>0</v>
      </c>
      <c r="J15" s="204">
        <v>5</v>
      </c>
      <c r="K15" s="189">
        <f t="shared" ref="K15:K22" si="5">PRODUCT(D15,J15)</f>
        <v>10</v>
      </c>
    </row>
    <row r="16" spans="1:53" x14ac:dyDescent="0.2">
      <c r="B16" s="1"/>
      <c r="C16" s="15" t="s">
        <v>130</v>
      </c>
      <c r="D16" s="185">
        <v>2</v>
      </c>
      <c r="E16" s="185" t="s">
        <v>76</v>
      </c>
      <c r="F16" s="186">
        <v>0</v>
      </c>
      <c r="G16" s="186">
        <f>PRODUCT(F16,0.2)</f>
        <v>0</v>
      </c>
      <c r="H16" s="187">
        <f>PRODUCT(D16,F16)</f>
        <v>0</v>
      </c>
      <c r="I16" s="188">
        <f>PRODUCT(D16,G16)</f>
        <v>0</v>
      </c>
      <c r="J16" s="204">
        <v>1</v>
      </c>
      <c r="K16" s="189">
        <f>PRODUCT(D16,J16)</f>
        <v>2</v>
      </c>
    </row>
    <row r="17" spans="1:11" x14ac:dyDescent="0.2">
      <c r="B17" s="1"/>
      <c r="C17" s="15" t="s">
        <v>132</v>
      </c>
      <c r="D17" s="185">
        <v>2</v>
      </c>
      <c r="E17" s="185" t="s">
        <v>76</v>
      </c>
      <c r="F17" s="186">
        <v>0</v>
      </c>
      <c r="G17" s="186">
        <f>PRODUCT(F17,0.5)</f>
        <v>0</v>
      </c>
      <c r="H17" s="187">
        <f>PRODUCT(D17,F17)</f>
        <v>0</v>
      </c>
      <c r="I17" s="188">
        <f>PRODUCT(D17,G17)</f>
        <v>0</v>
      </c>
      <c r="J17" s="204">
        <v>1</v>
      </c>
      <c r="K17" s="189">
        <f>PRODUCT(D17,J17)</f>
        <v>2</v>
      </c>
    </row>
    <row r="18" spans="1:11" x14ac:dyDescent="0.2">
      <c r="B18" s="1" t="s">
        <v>133</v>
      </c>
      <c r="C18" s="15" t="s">
        <v>145</v>
      </c>
      <c r="D18" s="185">
        <v>1</v>
      </c>
      <c r="E18" s="185" t="s">
        <v>76</v>
      </c>
      <c r="F18" s="186">
        <v>0</v>
      </c>
      <c r="G18" s="186">
        <f>PRODUCT(F18,0.2)</f>
        <v>0</v>
      </c>
      <c r="H18" s="187">
        <f t="shared" si="3"/>
        <v>0</v>
      </c>
      <c r="I18" s="188">
        <f t="shared" si="4"/>
        <v>0</v>
      </c>
      <c r="J18" s="204">
        <v>5</v>
      </c>
      <c r="K18" s="189">
        <f t="shared" si="5"/>
        <v>5</v>
      </c>
    </row>
    <row r="19" spans="1:11" x14ac:dyDescent="0.2">
      <c r="B19" s="1" t="s">
        <v>134</v>
      </c>
      <c r="C19" s="15" t="s">
        <v>135</v>
      </c>
      <c r="D19" s="185">
        <v>1</v>
      </c>
      <c r="E19" s="185" t="s">
        <v>76</v>
      </c>
      <c r="F19" s="186">
        <v>0</v>
      </c>
      <c r="G19" s="186">
        <f>PRODUCT(F19,0.2)</f>
        <v>0</v>
      </c>
      <c r="H19" s="187">
        <f t="shared" si="3"/>
        <v>0</v>
      </c>
      <c r="I19" s="188">
        <f t="shared" si="4"/>
        <v>0</v>
      </c>
      <c r="J19" s="204">
        <v>5</v>
      </c>
      <c r="K19" s="189">
        <f t="shared" si="5"/>
        <v>5</v>
      </c>
    </row>
    <row r="20" spans="1:11" x14ac:dyDescent="0.2">
      <c r="B20" s="1"/>
      <c r="C20" s="15" t="s">
        <v>137</v>
      </c>
      <c r="D20" s="185">
        <v>1</v>
      </c>
      <c r="E20" s="185" t="s">
        <v>76</v>
      </c>
      <c r="F20" s="186">
        <v>0</v>
      </c>
      <c r="G20" s="186">
        <f>PRODUCT(F20,0.2)</f>
        <v>0</v>
      </c>
      <c r="H20" s="187">
        <f>PRODUCT(D20,F20)</f>
        <v>0</v>
      </c>
      <c r="I20" s="188">
        <f>PRODUCT(D20,G20)</f>
        <v>0</v>
      </c>
      <c r="J20" s="204">
        <v>5</v>
      </c>
      <c r="K20" s="189">
        <f>PRODUCT(D20,J20)</f>
        <v>5</v>
      </c>
    </row>
    <row r="21" spans="1:11" ht="24.4" customHeight="1" x14ac:dyDescent="0.2">
      <c r="B21" s="1"/>
      <c r="C21" s="15" t="s">
        <v>138</v>
      </c>
      <c r="D21" s="185">
        <v>1</v>
      </c>
      <c r="E21" s="185" t="s">
        <v>76</v>
      </c>
      <c r="F21" s="186">
        <v>0</v>
      </c>
      <c r="G21" s="186">
        <f>PRODUCT(F21,0.4)</f>
        <v>0</v>
      </c>
      <c r="H21" s="187">
        <f t="shared" si="3"/>
        <v>0</v>
      </c>
      <c r="I21" s="188">
        <f t="shared" si="4"/>
        <v>0</v>
      </c>
      <c r="J21" s="204">
        <v>13</v>
      </c>
      <c r="K21" s="189">
        <f t="shared" si="5"/>
        <v>13</v>
      </c>
    </row>
    <row r="22" spans="1:11" ht="26.25" customHeight="1" x14ac:dyDescent="0.2">
      <c r="B22" s="1" t="s">
        <v>139</v>
      </c>
      <c r="C22" s="15" t="s">
        <v>96</v>
      </c>
      <c r="D22" s="185">
        <v>2</v>
      </c>
      <c r="E22" s="185" t="s">
        <v>77</v>
      </c>
      <c r="F22" s="186">
        <v>0</v>
      </c>
      <c r="G22" s="186">
        <f>PRODUCT(F22,0.8)</f>
        <v>0</v>
      </c>
      <c r="H22" s="187">
        <f t="shared" si="3"/>
        <v>0</v>
      </c>
      <c r="I22" s="188">
        <f t="shared" si="4"/>
        <v>0</v>
      </c>
      <c r="J22" s="204">
        <v>1</v>
      </c>
      <c r="K22" s="189">
        <f t="shared" si="5"/>
        <v>2</v>
      </c>
    </row>
    <row r="23" spans="1:11" ht="14.25" customHeight="1" x14ac:dyDescent="0.2">
      <c r="A23" s="1"/>
      <c r="B23" s="1"/>
      <c r="C23" s="165" t="s">
        <v>78</v>
      </c>
      <c r="D23" s="184"/>
      <c r="E23" s="184"/>
      <c r="F23" s="186"/>
      <c r="G23" s="186"/>
      <c r="H23" s="190">
        <f>SUM(H15:H22)</f>
        <v>0</v>
      </c>
      <c r="I23" s="190">
        <f>SUM(I15:I22)</f>
        <v>0</v>
      </c>
      <c r="J23" s="189"/>
      <c r="K23" s="192">
        <f>SUM(K15:K22)</f>
        <v>44</v>
      </c>
    </row>
    <row r="24" spans="1:11" ht="14.25" customHeight="1" x14ac:dyDescent="0.2">
      <c r="A24" s="1"/>
      <c r="B24" s="1"/>
      <c r="C24" s="165"/>
      <c r="D24" s="184"/>
      <c r="E24" s="184"/>
      <c r="F24" s="186"/>
      <c r="G24" s="186"/>
      <c r="H24" s="190"/>
      <c r="I24" s="190"/>
      <c r="J24" s="189"/>
      <c r="K24" s="192"/>
    </row>
    <row r="25" spans="1:11" ht="15.75" x14ac:dyDescent="0.25">
      <c r="A25" s="1"/>
      <c r="B25" s="201"/>
      <c r="C25" s="14" t="s">
        <v>140</v>
      </c>
      <c r="D25" s="3"/>
      <c r="E25" s="3"/>
      <c r="F25" s="4"/>
      <c r="G25" s="4"/>
      <c r="H25" s="5"/>
      <c r="J25" s="8"/>
      <c r="K25" s="8"/>
    </row>
    <row r="26" spans="1:11" ht="25.5" customHeight="1" x14ac:dyDescent="0.2">
      <c r="B26" s="1" t="s">
        <v>141</v>
      </c>
      <c r="C26" s="15" t="s">
        <v>142</v>
      </c>
      <c r="D26" s="185">
        <v>1</v>
      </c>
      <c r="E26" s="185" t="s">
        <v>76</v>
      </c>
      <c r="F26" s="202">
        <v>0</v>
      </c>
      <c r="G26" s="202">
        <f>F26*0.2</f>
        <v>0</v>
      </c>
      <c r="H26" s="203">
        <f t="shared" ref="H26:H31" si="6">PRODUCT(D26,F26)</f>
        <v>0</v>
      </c>
      <c r="I26" s="203">
        <f t="shared" ref="I26:I31" si="7">PRODUCT(D26,G26)</f>
        <v>0</v>
      </c>
      <c r="J26" s="204">
        <v>6</v>
      </c>
      <c r="K26" s="204">
        <f t="shared" ref="K26:K31" si="8">PRODUCT(D26,J26)</f>
        <v>6</v>
      </c>
    </row>
    <row r="27" spans="1:11" ht="13.15" customHeight="1" x14ac:dyDescent="0.2">
      <c r="B27" s="1"/>
      <c r="C27" s="15" t="s">
        <v>114</v>
      </c>
      <c r="D27" s="185">
        <v>1</v>
      </c>
      <c r="E27" s="185" t="s">
        <v>76</v>
      </c>
      <c r="F27" s="202">
        <v>0</v>
      </c>
      <c r="G27" s="202">
        <f>F27*0.2</f>
        <v>0</v>
      </c>
      <c r="H27" s="203">
        <f t="shared" si="6"/>
        <v>0</v>
      </c>
      <c r="I27" s="203">
        <f t="shared" si="7"/>
        <v>0</v>
      </c>
      <c r="J27" s="204">
        <v>1</v>
      </c>
      <c r="K27" s="204">
        <f t="shared" si="8"/>
        <v>1</v>
      </c>
    </row>
    <row r="28" spans="1:11" x14ac:dyDescent="0.2">
      <c r="B28" s="1" t="s">
        <v>143</v>
      </c>
      <c r="C28" s="15" t="s">
        <v>144</v>
      </c>
      <c r="D28" s="185">
        <v>1</v>
      </c>
      <c r="E28" s="185" t="s">
        <v>76</v>
      </c>
      <c r="F28" s="202">
        <v>0</v>
      </c>
      <c r="G28" s="186">
        <f>PRODUCT(F28,0.1)</f>
        <v>0</v>
      </c>
      <c r="H28" s="187">
        <f t="shared" si="6"/>
        <v>0</v>
      </c>
      <c r="I28" s="188">
        <f t="shared" si="7"/>
        <v>0</v>
      </c>
      <c r="J28" s="204">
        <v>3</v>
      </c>
      <c r="K28" s="189">
        <f t="shared" si="8"/>
        <v>3</v>
      </c>
    </row>
    <row r="29" spans="1:11" x14ac:dyDescent="0.2">
      <c r="B29" s="1" t="s">
        <v>146</v>
      </c>
      <c r="C29" s="15" t="s">
        <v>147</v>
      </c>
      <c r="D29" s="185">
        <v>1</v>
      </c>
      <c r="E29" s="185" t="s">
        <v>76</v>
      </c>
      <c r="F29" s="202">
        <v>0</v>
      </c>
      <c r="G29" s="186">
        <f>PRODUCT(F29,0.1)</f>
        <v>0</v>
      </c>
      <c r="H29" s="187">
        <f t="shared" si="6"/>
        <v>0</v>
      </c>
      <c r="I29" s="188">
        <f t="shared" si="7"/>
        <v>0</v>
      </c>
      <c r="J29" s="204">
        <v>3</v>
      </c>
      <c r="K29" s="189">
        <f t="shared" si="8"/>
        <v>3</v>
      </c>
    </row>
    <row r="30" spans="1:11" x14ac:dyDescent="0.2">
      <c r="B30" s="1"/>
      <c r="C30" s="15" t="s">
        <v>148</v>
      </c>
      <c r="D30" s="185">
        <v>1</v>
      </c>
      <c r="E30" s="185" t="s">
        <v>76</v>
      </c>
      <c r="F30" s="202">
        <v>0</v>
      </c>
      <c r="G30" s="186">
        <f>PRODUCT(F30,0.2)</f>
        <v>0</v>
      </c>
      <c r="H30" s="187">
        <f t="shared" si="6"/>
        <v>0</v>
      </c>
      <c r="I30" s="188">
        <f t="shared" si="7"/>
        <v>0</v>
      </c>
      <c r="J30" s="204">
        <v>2</v>
      </c>
      <c r="K30" s="189">
        <f t="shared" si="8"/>
        <v>2</v>
      </c>
    </row>
    <row r="31" spans="1:11" x14ac:dyDescent="0.2">
      <c r="B31" s="1" t="s">
        <v>149</v>
      </c>
      <c r="C31" s="15" t="s">
        <v>150</v>
      </c>
      <c r="D31" s="185">
        <v>3</v>
      </c>
      <c r="E31" s="185" t="s">
        <v>76</v>
      </c>
      <c r="F31" s="202">
        <v>0</v>
      </c>
      <c r="G31" s="186">
        <f>PRODUCT(F31,0.15)</f>
        <v>0</v>
      </c>
      <c r="H31" s="187">
        <f t="shared" si="6"/>
        <v>0</v>
      </c>
      <c r="I31" s="188">
        <f t="shared" si="7"/>
        <v>0</v>
      </c>
      <c r="J31" s="204">
        <v>1</v>
      </c>
      <c r="K31" s="189">
        <f t="shared" si="8"/>
        <v>3</v>
      </c>
    </row>
    <row r="32" spans="1:11" x14ac:dyDescent="0.2">
      <c r="B32" s="1" t="s">
        <v>151</v>
      </c>
      <c r="C32" s="15" t="s">
        <v>152</v>
      </c>
      <c r="D32" s="185">
        <v>5</v>
      </c>
      <c r="E32" s="185" t="s">
        <v>63</v>
      </c>
      <c r="F32" s="202">
        <v>0</v>
      </c>
      <c r="G32" s="186">
        <f>PRODUCT(F32,0.8)</f>
        <v>0</v>
      </c>
      <c r="H32" s="187">
        <f>PRODUCT(D32,F32)</f>
        <v>0</v>
      </c>
      <c r="I32" s="188">
        <f>PRODUCT(D32,G32)</f>
        <v>0</v>
      </c>
      <c r="J32" s="204">
        <v>1</v>
      </c>
      <c r="K32" s="189">
        <f>PRODUCT(D32,J32)</f>
        <v>5</v>
      </c>
    </row>
    <row r="33" spans="1:11" ht="24.4" customHeight="1" x14ac:dyDescent="0.2">
      <c r="B33" s="1" t="s">
        <v>153</v>
      </c>
      <c r="C33" s="15" t="s">
        <v>154</v>
      </c>
      <c r="D33" s="185">
        <v>1</v>
      </c>
      <c r="E33" s="185" t="s">
        <v>76</v>
      </c>
      <c r="F33" s="202">
        <v>0</v>
      </c>
      <c r="G33" s="186">
        <f>PRODUCT(F33,0.4)</f>
        <v>0</v>
      </c>
      <c r="H33" s="187">
        <f>PRODUCT(D33,F33)</f>
        <v>0</v>
      </c>
      <c r="I33" s="188">
        <f>PRODUCT(D33,G33)</f>
        <v>0</v>
      </c>
      <c r="J33" s="204">
        <v>7</v>
      </c>
      <c r="K33" s="189">
        <f>PRODUCT(D33,J33)</f>
        <v>7</v>
      </c>
    </row>
    <row r="34" spans="1:11" ht="26.25" customHeight="1" x14ac:dyDescent="0.2">
      <c r="B34" s="1" t="s">
        <v>155</v>
      </c>
      <c r="C34" s="15" t="s">
        <v>96</v>
      </c>
      <c r="D34" s="185">
        <v>2</v>
      </c>
      <c r="E34" s="185" t="s">
        <v>77</v>
      </c>
      <c r="F34" s="202">
        <v>0</v>
      </c>
      <c r="G34" s="186">
        <f>PRODUCT(F34,0.8)</f>
        <v>0</v>
      </c>
      <c r="H34" s="187">
        <f>PRODUCT(D34,F34)</f>
        <v>0</v>
      </c>
      <c r="I34" s="188">
        <f>PRODUCT(D34,G34)</f>
        <v>0</v>
      </c>
      <c r="J34" s="204">
        <v>1</v>
      </c>
      <c r="K34" s="189">
        <f>PRODUCT(D34,J34)</f>
        <v>2</v>
      </c>
    </row>
    <row r="35" spans="1:11" ht="14.25" customHeight="1" x14ac:dyDescent="0.2">
      <c r="A35" s="1"/>
      <c r="B35" s="1"/>
      <c r="C35" s="165" t="s">
        <v>78</v>
      </c>
      <c r="D35" s="184"/>
      <c r="E35" s="184"/>
      <c r="F35" s="186"/>
      <c r="G35" s="186"/>
      <c r="H35" s="190">
        <f>SUM(H26:H34)</f>
        <v>0</v>
      </c>
      <c r="I35" s="190">
        <f>SUM(I26:I34)</f>
        <v>0</v>
      </c>
      <c r="J35" s="189"/>
      <c r="K35" s="192">
        <f>SUM(K26:K34)</f>
        <v>32</v>
      </c>
    </row>
    <row r="36" spans="1:11" ht="14.25" customHeight="1" x14ac:dyDescent="0.2">
      <c r="A36" s="1"/>
      <c r="B36" s="1"/>
      <c r="C36" s="165"/>
      <c r="D36" s="184"/>
      <c r="E36" s="184"/>
      <c r="F36" s="186"/>
      <c r="G36" s="186"/>
      <c r="H36" s="190"/>
      <c r="I36" s="190"/>
      <c r="J36" s="189"/>
      <c r="K36" s="192"/>
    </row>
    <row r="37" spans="1:11" ht="15.75" x14ac:dyDescent="0.25">
      <c r="A37" s="1"/>
      <c r="B37" s="201"/>
      <c r="C37" s="14" t="s">
        <v>156</v>
      </c>
      <c r="D37" s="3"/>
      <c r="E37" s="3"/>
      <c r="F37" s="4"/>
      <c r="G37" s="4"/>
      <c r="H37" s="5"/>
      <c r="J37" s="8"/>
      <c r="K37" s="8"/>
    </row>
    <row r="38" spans="1:11" ht="24" x14ac:dyDescent="0.2">
      <c r="B38" s="1" t="s">
        <v>157</v>
      </c>
      <c r="C38" s="15" t="s">
        <v>131</v>
      </c>
      <c r="D38" s="185">
        <v>2</v>
      </c>
      <c r="E38" s="185" t="s">
        <v>76</v>
      </c>
      <c r="F38" s="186">
        <v>0</v>
      </c>
      <c r="G38" s="186">
        <f>PRODUCT(F38,0.1)</f>
        <v>0</v>
      </c>
      <c r="H38" s="187">
        <f>PRODUCT(D38,F38)</f>
        <v>0</v>
      </c>
      <c r="I38" s="188">
        <f>PRODUCT(D38,G38)</f>
        <v>0</v>
      </c>
      <c r="J38" s="204">
        <v>5</v>
      </c>
      <c r="K38" s="189">
        <f>PRODUCT(D38,J38)</f>
        <v>10</v>
      </c>
    </row>
    <row r="39" spans="1:11" x14ac:dyDescent="0.2">
      <c r="B39" s="1"/>
      <c r="C39" s="15" t="s">
        <v>130</v>
      </c>
      <c r="D39" s="185">
        <v>2</v>
      </c>
      <c r="E39" s="185" t="s">
        <v>76</v>
      </c>
      <c r="F39" s="186">
        <v>0</v>
      </c>
      <c r="G39" s="186">
        <f>PRODUCT(F39,0.2)</f>
        <v>0</v>
      </c>
      <c r="H39" s="187">
        <f>PRODUCT(D39,F39)</f>
        <v>0</v>
      </c>
      <c r="I39" s="188">
        <f>PRODUCT(D39,G39)</f>
        <v>0</v>
      </c>
      <c r="J39" s="204">
        <v>1</v>
      </c>
      <c r="K39" s="189">
        <f>PRODUCT(D39,J39)</f>
        <v>2</v>
      </c>
    </row>
    <row r="40" spans="1:11" x14ac:dyDescent="0.2">
      <c r="B40" s="1" t="s">
        <v>158</v>
      </c>
      <c r="C40" s="15" t="s">
        <v>159</v>
      </c>
      <c r="D40" s="185">
        <v>4</v>
      </c>
      <c r="E40" s="185" t="s">
        <v>76</v>
      </c>
      <c r="F40" s="186">
        <v>0</v>
      </c>
      <c r="G40" s="186">
        <f>PRODUCT(F40,0.2)</f>
        <v>0</v>
      </c>
      <c r="H40" s="187">
        <f>PRODUCT(D40,F40)</f>
        <v>0</v>
      </c>
      <c r="I40" s="188">
        <f>PRODUCT(D40,G40)</f>
        <v>0</v>
      </c>
      <c r="J40" s="204">
        <v>1</v>
      </c>
      <c r="K40" s="189">
        <f>PRODUCT(D40,J40)</f>
        <v>4</v>
      </c>
    </row>
    <row r="41" spans="1:11" x14ac:dyDescent="0.2">
      <c r="B41" s="1" t="s">
        <v>160</v>
      </c>
      <c r="C41" s="15" t="s">
        <v>132</v>
      </c>
      <c r="D41" s="185">
        <v>2</v>
      </c>
      <c r="E41" s="185" t="s">
        <v>76</v>
      </c>
      <c r="F41" s="186">
        <v>0</v>
      </c>
      <c r="G41" s="186">
        <f>PRODUCT(F41,0.5)</f>
        <v>0</v>
      </c>
      <c r="H41" s="187">
        <f>PRODUCT(D41,F41)</f>
        <v>0</v>
      </c>
      <c r="I41" s="188">
        <f>PRODUCT(D41,G41)</f>
        <v>0</v>
      </c>
      <c r="J41" s="204">
        <v>1</v>
      </c>
      <c r="K41" s="189">
        <f>PRODUCT(D41,J41)</f>
        <v>2</v>
      </c>
    </row>
    <row r="42" spans="1:11" ht="26.25" customHeight="1" x14ac:dyDescent="0.2">
      <c r="B42" s="1" t="s">
        <v>161</v>
      </c>
      <c r="C42" s="15" t="s">
        <v>96</v>
      </c>
      <c r="D42" s="185">
        <v>1</v>
      </c>
      <c r="E42" s="185" t="s">
        <v>77</v>
      </c>
      <c r="F42" s="186">
        <v>0</v>
      </c>
      <c r="G42" s="186">
        <f>PRODUCT(F42,0.8)</f>
        <v>0</v>
      </c>
      <c r="H42" s="187">
        <f>PRODUCT(D42,F42)</f>
        <v>0</v>
      </c>
      <c r="I42" s="188">
        <f>PRODUCT(D42,G42)</f>
        <v>0</v>
      </c>
      <c r="J42" s="189">
        <v>1</v>
      </c>
      <c r="K42" s="189">
        <f>PRODUCT(D42,J42)</f>
        <v>1</v>
      </c>
    </row>
    <row r="43" spans="1:11" ht="14.25" customHeight="1" x14ac:dyDescent="0.2">
      <c r="A43" s="1"/>
      <c r="B43" s="1"/>
      <c r="C43" s="165" t="s">
        <v>78</v>
      </c>
      <c r="D43" s="184"/>
      <c r="E43" s="184"/>
      <c r="F43" s="186"/>
      <c r="G43" s="186"/>
      <c r="H43" s="190">
        <f>SUM(H38:H42)</f>
        <v>0</v>
      </c>
      <c r="I43" s="190">
        <f>SUM(I38:I42)</f>
        <v>0</v>
      </c>
      <c r="J43" s="189"/>
      <c r="K43" s="192">
        <f>SUM(K38:K42)</f>
        <v>19</v>
      </c>
    </row>
    <row r="44" spans="1:11" ht="14.25" customHeight="1" x14ac:dyDescent="0.2">
      <c r="A44" s="1"/>
      <c r="B44" s="1"/>
      <c r="C44" s="165"/>
      <c r="D44" s="184"/>
      <c r="E44" s="184"/>
      <c r="F44" s="186"/>
      <c r="G44" s="186"/>
      <c r="H44" s="190"/>
      <c r="I44" s="190"/>
      <c r="J44" s="191"/>
      <c r="K44" s="192"/>
    </row>
    <row r="45" spans="1:11" ht="15.75" x14ac:dyDescent="0.25">
      <c r="A45" s="1"/>
      <c r="B45" s="201"/>
      <c r="C45" s="14" t="s">
        <v>162</v>
      </c>
      <c r="D45" s="3"/>
      <c r="E45" s="3"/>
      <c r="F45" s="4"/>
      <c r="G45" s="4"/>
      <c r="H45" s="5"/>
      <c r="J45" s="8"/>
      <c r="K45" s="8"/>
    </row>
    <row r="46" spans="1:11" ht="24" x14ac:dyDescent="0.2">
      <c r="B46" s="1" t="s">
        <v>163</v>
      </c>
      <c r="C46" s="15" t="s">
        <v>164</v>
      </c>
      <c r="D46" s="185">
        <v>1</v>
      </c>
      <c r="E46" s="185" t="s">
        <v>76</v>
      </c>
      <c r="F46" s="186">
        <v>0</v>
      </c>
      <c r="G46" s="186">
        <f>PRODUCT(F46,0.1)</f>
        <v>0</v>
      </c>
      <c r="H46" s="187">
        <f>PRODUCT(D46,F46)</f>
        <v>0</v>
      </c>
      <c r="I46" s="188">
        <f>PRODUCT(D46,G46)</f>
        <v>0</v>
      </c>
      <c r="J46" s="204">
        <v>1</v>
      </c>
      <c r="K46" s="189">
        <f>PRODUCT(D46,J46)</f>
        <v>1</v>
      </c>
    </row>
    <row r="47" spans="1:11" x14ac:dyDescent="0.2">
      <c r="B47" s="1"/>
      <c r="C47" s="15" t="s">
        <v>165</v>
      </c>
      <c r="D47" s="185">
        <v>1</v>
      </c>
      <c r="E47" s="185" t="s">
        <v>76</v>
      </c>
      <c r="F47" s="186">
        <v>0</v>
      </c>
      <c r="G47" s="186">
        <f>PRODUCT(F47,0.3)</f>
        <v>0</v>
      </c>
      <c r="H47" s="187">
        <f>PRODUCT(D47,F47)</f>
        <v>0</v>
      </c>
      <c r="I47" s="188">
        <f>PRODUCT(D47,G47)</f>
        <v>0</v>
      </c>
      <c r="J47" s="204">
        <v>1</v>
      </c>
      <c r="K47" s="189">
        <f>PRODUCT(D47,J47)</f>
        <v>1</v>
      </c>
    </row>
    <row r="48" spans="1:11" x14ac:dyDescent="0.2">
      <c r="B48" s="1"/>
      <c r="C48" s="15" t="s">
        <v>166</v>
      </c>
      <c r="D48" s="185">
        <v>1</v>
      </c>
      <c r="E48" s="185" t="s">
        <v>76</v>
      </c>
      <c r="F48" s="186">
        <v>0</v>
      </c>
      <c r="G48" s="186">
        <f>PRODUCT(F48,0.5)</f>
        <v>0</v>
      </c>
      <c r="H48" s="187">
        <f>PRODUCT(D48,F48)</f>
        <v>0</v>
      </c>
      <c r="I48" s="188">
        <f>PRODUCT(D48,G48)</f>
        <v>0</v>
      </c>
      <c r="J48" s="204">
        <v>1</v>
      </c>
      <c r="K48" s="189">
        <f>PRODUCT(D48,J48)</f>
        <v>1</v>
      </c>
    </row>
    <row r="49" spans="1:11" x14ac:dyDescent="0.2">
      <c r="B49" s="1" t="s">
        <v>167</v>
      </c>
      <c r="C49" s="15" t="s">
        <v>159</v>
      </c>
      <c r="D49" s="185">
        <v>1</v>
      </c>
      <c r="E49" s="185" t="s">
        <v>76</v>
      </c>
      <c r="F49" s="186">
        <v>0</v>
      </c>
      <c r="G49" s="186">
        <f>PRODUCT(F49,0.2)</f>
        <v>0</v>
      </c>
      <c r="H49" s="187">
        <f>PRODUCT(D49,F49)</f>
        <v>0</v>
      </c>
      <c r="I49" s="188">
        <f>PRODUCT(D49,G49)</f>
        <v>0</v>
      </c>
      <c r="J49" s="204">
        <v>1</v>
      </c>
      <c r="K49" s="189">
        <f>PRODUCT(D49,J49)</f>
        <v>1</v>
      </c>
    </row>
    <row r="50" spans="1:11" ht="26.25" customHeight="1" x14ac:dyDescent="0.2">
      <c r="B50" s="1" t="s">
        <v>168</v>
      </c>
      <c r="C50" s="15" t="s">
        <v>96</v>
      </c>
      <c r="D50" s="185">
        <v>1</v>
      </c>
      <c r="E50" s="185" t="s">
        <v>77</v>
      </c>
      <c r="F50" s="186">
        <v>0</v>
      </c>
      <c r="G50" s="186">
        <f>PRODUCT(F50,0.8)</f>
        <v>0</v>
      </c>
      <c r="H50" s="187">
        <f>PRODUCT(D50,F50)</f>
        <v>0</v>
      </c>
      <c r="I50" s="188">
        <f>PRODUCT(D50,G50)</f>
        <v>0</v>
      </c>
      <c r="J50" s="189">
        <v>1</v>
      </c>
      <c r="K50" s="189">
        <f>PRODUCT(D50,J50)</f>
        <v>1</v>
      </c>
    </row>
    <row r="51" spans="1:11" ht="14.25" customHeight="1" x14ac:dyDescent="0.2">
      <c r="A51" s="1"/>
      <c r="B51" s="1"/>
      <c r="C51" s="165" t="s">
        <v>78</v>
      </c>
      <c r="D51" s="184"/>
      <c r="E51" s="184"/>
      <c r="F51" s="186"/>
      <c r="G51" s="186"/>
      <c r="H51" s="190">
        <f>SUM(H46:H50)</f>
        <v>0</v>
      </c>
      <c r="I51" s="190">
        <f>SUM(I46:I50)</f>
        <v>0</v>
      </c>
      <c r="J51" s="189"/>
      <c r="K51" s="192">
        <f>SUM(K46:K50)</f>
        <v>5</v>
      </c>
    </row>
    <row r="52" spans="1:11" ht="14.25" customHeight="1" x14ac:dyDescent="0.2">
      <c r="A52" s="1"/>
      <c r="B52" s="1"/>
      <c r="C52" s="165"/>
      <c r="D52" s="184"/>
      <c r="E52" s="184"/>
      <c r="F52" s="186"/>
      <c r="G52" s="186"/>
      <c r="H52" s="190"/>
      <c r="I52" s="190"/>
      <c r="J52" s="191"/>
      <c r="K52" s="192"/>
    </row>
    <row r="53" spans="1:11" ht="15.75" x14ac:dyDescent="0.25">
      <c r="A53" s="1"/>
      <c r="B53" s="201"/>
      <c r="C53" s="14" t="s">
        <v>169</v>
      </c>
      <c r="D53" s="3"/>
      <c r="E53" s="3"/>
      <c r="F53" s="4"/>
      <c r="G53" s="4"/>
      <c r="H53" s="5"/>
      <c r="J53" s="8"/>
      <c r="K53" s="8"/>
    </row>
    <row r="54" spans="1:11" ht="24" x14ac:dyDescent="0.2">
      <c r="B54" s="1" t="s">
        <v>170</v>
      </c>
      <c r="C54" s="15" t="s">
        <v>164</v>
      </c>
      <c r="D54" s="185">
        <v>1</v>
      </c>
      <c r="E54" s="185" t="s">
        <v>76</v>
      </c>
      <c r="F54" s="186">
        <v>0</v>
      </c>
      <c r="G54" s="186">
        <f>PRODUCT(F54,0.1)</f>
        <v>0</v>
      </c>
      <c r="H54" s="187">
        <f>PRODUCT(D54,F54)</f>
        <v>0</v>
      </c>
      <c r="I54" s="188">
        <f>PRODUCT(D54,G54)</f>
        <v>0</v>
      </c>
      <c r="J54" s="204">
        <v>1</v>
      </c>
      <c r="K54" s="189">
        <f>PRODUCT(D54,J54)</f>
        <v>1</v>
      </c>
    </row>
    <row r="55" spans="1:11" x14ac:dyDescent="0.2">
      <c r="B55" s="1"/>
      <c r="C55" s="15" t="s">
        <v>165</v>
      </c>
      <c r="D55" s="185">
        <v>1</v>
      </c>
      <c r="E55" s="185" t="s">
        <v>76</v>
      </c>
      <c r="F55" s="186">
        <v>0</v>
      </c>
      <c r="G55" s="186">
        <f>PRODUCT(F55,0.3)</f>
        <v>0</v>
      </c>
      <c r="H55" s="187">
        <f>PRODUCT(D55,F55)</f>
        <v>0</v>
      </c>
      <c r="I55" s="188">
        <f>PRODUCT(D55,G55)</f>
        <v>0</v>
      </c>
      <c r="J55" s="204">
        <v>1</v>
      </c>
      <c r="K55" s="189">
        <f>PRODUCT(D55,J55)</f>
        <v>1</v>
      </c>
    </row>
    <row r="56" spans="1:11" x14ac:dyDescent="0.2">
      <c r="B56" s="1"/>
      <c r="C56" s="15" t="s">
        <v>166</v>
      </c>
      <c r="D56" s="185">
        <v>1</v>
      </c>
      <c r="E56" s="185" t="s">
        <v>76</v>
      </c>
      <c r="F56" s="186">
        <v>0</v>
      </c>
      <c r="G56" s="186">
        <f>PRODUCT(F56,0.5)</f>
        <v>0</v>
      </c>
      <c r="H56" s="187">
        <f>PRODUCT(D56,F56)</f>
        <v>0</v>
      </c>
      <c r="I56" s="188">
        <f>PRODUCT(D56,G56)</f>
        <v>0</v>
      </c>
      <c r="J56" s="204">
        <v>1</v>
      </c>
      <c r="K56" s="189">
        <f>PRODUCT(D56,J56)</f>
        <v>1</v>
      </c>
    </row>
    <row r="57" spans="1:11" x14ac:dyDescent="0.2">
      <c r="B57" s="1" t="s">
        <v>171</v>
      </c>
      <c r="C57" s="15" t="s">
        <v>159</v>
      </c>
      <c r="D57" s="185">
        <v>1</v>
      </c>
      <c r="E57" s="185" t="s">
        <v>76</v>
      </c>
      <c r="F57" s="186">
        <v>0</v>
      </c>
      <c r="G57" s="186">
        <f>PRODUCT(F57,0.2)</f>
        <v>0</v>
      </c>
      <c r="H57" s="187">
        <f>PRODUCT(D57,F57)</f>
        <v>0</v>
      </c>
      <c r="I57" s="188">
        <f>PRODUCT(D57,G57)</f>
        <v>0</v>
      </c>
      <c r="J57" s="204">
        <v>1</v>
      </c>
      <c r="K57" s="189">
        <f>PRODUCT(D57,J57)</f>
        <v>1</v>
      </c>
    </row>
    <row r="58" spans="1:11" ht="26.25" customHeight="1" x14ac:dyDescent="0.2">
      <c r="B58" s="1" t="s">
        <v>172</v>
      </c>
      <c r="C58" s="15" t="s">
        <v>96</v>
      </c>
      <c r="D58" s="185">
        <v>1</v>
      </c>
      <c r="E58" s="185" t="s">
        <v>77</v>
      </c>
      <c r="F58" s="186">
        <v>0</v>
      </c>
      <c r="G58" s="186">
        <f>PRODUCT(F58,0.8)</f>
        <v>0</v>
      </c>
      <c r="H58" s="187">
        <f>PRODUCT(D58,F58)</f>
        <v>0</v>
      </c>
      <c r="I58" s="188">
        <f>PRODUCT(D58,G58)</f>
        <v>0</v>
      </c>
      <c r="J58" s="189">
        <v>1</v>
      </c>
      <c r="K58" s="189">
        <f>PRODUCT(D58,J58)</f>
        <v>1</v>
      </c>
    </row>
    <row r="59" spans="1:11" ht="14.25" customHeight="1" x14ac:dyDescent="0.2">
      <c r="A59" s="1"/>
      <c r="B59" s="1"/>
      <c r="C59" s="165" t="s">
        <v>78</v>
      </c>
      <c r="D59" s="184"/>
      <c r="E59" s="184"/>
      <c r="F59" s="186"/>
      <c r="G59" s="186"/>
      <c r="H59" s="190">
        <f>SUM(H54:H58)</f>
        <v>0</v>
      </c>
      <c r="I59" s="190">
        <f>SUM(I54:I58)</f>
        <v>0</v>
      </c>
      <c r="J59" s="189"/>
      <c r="K59" s="192">
        <f>SUM(K54:K58)</f>
        <v>5</v>
      </c>
    </row>
    <row r="60" spans="1:11" ht="14.25" customHeight="1" x14ac:dyDescent="0.2">
      <c r="A60" s="1"/>
      <c r="B60" s="1"/>
      <c r="C60" s="165"/>
      <c r="D60" s="184"/>
      <c r="E60" s="184"/>
      <c r="F60" s="186"/>
      <c r="G60" s="186"/>
      <c r="H60" s="190"/>
      <c r="I60" s="190"/>
      <c r="J60" s="191"/>
      <c r="K60" s="192"/>
    </row>
    <row r="61" spans="1:11" ht="15.75" x14ac:dyDescent="0.25">
      <c r="A61" s="1"/>
      <c r="B61" s="201"/>
      <c r="C61" s="14" t="s">
        <v>173</v>
      </c>
      <c r="D61" s="3"/>
      <c r="E61" s="3"/>
      <c r="F61" s="4"/>
      <c r="G61" s="4"/>
      <c r="H61" s="5"/>
      <c r="J61" s="8"/>
      <c r="K61" s="8"/>
    </row>
    <row r="62" spans="1:11" ht="36" customHeight="1" x14ac:dyDescent="0.2">
      <c r="B62" s="1" t="s">
        <v>174</v>
      </c>
      <c r="C62" s="15" t="s">
        <v>175</v>
      </c>
      <c r="D62" s="185">
        <v>1</v>
      </c>
      <c r="E62" s="185" t="s">
        <v>76</v>
      </c>
      <c r="F62" s="202">
        <v>0</v>
      </c>
      <c r="G62" s="202">
        <f>F62*0.2</f>
        <v>0</v>
      </c>
      <c r="H62" s="203">
        <f t="shared" ref="H62:H74" si="9">PRODUCT(D62,F62)</f>
        <v>0</v>
      </c>
      <c r="I62" s="203">
        <f t="shared" ref="I62:I74" si="10">PRODUCT(D62,G62)</f>
        <v>0</v>
      </c>
      <c r="J62" s="204">
        <v>75</v>
      </c>
      <c r="K62" s="204">
        <f t="shared" ref="K62:K74" si="11">PRODUCT(D62,J62)</f>
        <v>75</v>
      </c>
    </row>
    <row r="63" spans="1:11" ht="13.15" customHeight="1" x14ac:dyDescent="0.2">
      <c r="B63" s="1"/>
      <c r="C63" s="15" t="s">
        <v>106</v>
      </c>
      <c r="D63" s="185">
        <v>2</v>
      </c>
      <c r="E63" s="185" t="s">
        <v>76</v>
      </c>
      <c r="F63" s="202">
        <v>0</v>
      </c>
      <c r="G63" s="202">
        <f>F63*0.3</f>
        <v>0</v>
      </c>
      <c r="H63" s="203">
        <f t="shared" si="9"/>
        <v>0</v>
      </c>
      <c r="I63" s="203">
        <f t="shared" si="10"/>
        <v>0</v>
      </c>
      <c r="J63" s="204">
        <v>1</v>
      </c>
      <c r="K63" s="204">
        <f t="shared" si="11"/>
        <v>2</v>
      </c>
    </row>
    <row r="64" spans="1:11" ht="13.15" customHeight="1" x14ac:dyDescent="0.2">
      <c r="B64" s="1"/>
      <c r="C64" s="15" t="s">
        <v>176</v>
      </c>
      <c r="D64" s="185">
        <v>1</v>
      </c>
      <c r="E64" s="185" t="s">
        <v>76</v>
      </c>
      <c r="F64" s="202">
        <v>0</v>
      </c>
      <c r="G64" s="202">
        <f>F64*0.2</f>
        <v>0</v>
      </c>
      <c r="H64" s="203">
        <f t="shared" si="9"/>
        <v>0</v>
      </c>
      <c r="I64" s="203">
        <f t="shared" si="10"/>
        <v>0</v>
      </c>
      <c r="J64" s="204">
        <v>2</v>
      </c>
      <c r="K64" s="204">
        <f t="shared" si="11"/>
        <v>2</v>
      </c>
    </row>
    <row r="65" spans="1:11" ht="13.15" customHeight="1" x14ac:dyDescent="0.2">
      <c r="B65" s="1"/>
      <c r="C65" s="15" t="s">
        <v>177</v>
      </c>
      <c r="D65" s="185">
        <v>1</v>
      </c>
      <c r="E65" s="185" t="s">
        <v>76</v>
      </c>
      <c r="F65" s="202">
        <v>0</v>
      </c>
      <c r="G65" s="202">
        <f>F65*0.2</f>
        <v>0</v>
      </c>
      <c r="H65" s="203">
        <f t="shared" si="9"/>
        <v>0</v>
      </c>
      <c r="I65" s="203">
        <f t="shared" si="10"/>
        <v>0</v>
      </c>
      <c r="J65" s="204">
        <v>8</v>
      </c>
      <c r="K65" s="204">
        <f t="shared" si="11"/>
        <v>8</v>
      </c>
    </row>
    <row r="66" spans="1:11" ht="13.15" customHeight="1" x14ac:dyDescent="0.2">
      <c r="B66" s="1"/>
      <c r="C66" s="15" t="s">
        <v>178</v>
      </c>
      <c r="D66" s="185">
        <v>1</v>
      </c>
      <c r="E66" s="185" t="s">
        <v>76</v>
      </c>
      <c r="F66" s="202">
        <v>0</v>
      </c>
      <c r="G66" s="202">
        <f>F66*0.4</f>
        <v>0</v>
      </c>
      <c r="H66" s="203">
        <f t="shared" si="9"/>
        <v>0</v>
      </c>
      <c r="I66" s="203">
        <f t="shared" si="10"/>
        <v>0</v>
      </c>
      <c r="J66" s="204">
        <v>1</v>
      </c>
      <c r="K66" s="204">
        <f t="shared" si="11"/>
        <v>1</v>
      </c>
    </row>
    <row r="67" spans="1:11" ht="13.15" customHeight="1" x14ac:dyDescent="0.2">
      <c r="B67" s="1"/>
      <c r="C67" s="15" t="s">
        <v>180</v>
      </c>
      <c r="D67" s="185">
        <v>1</v>
      </c>
      <c r="E67" s="185" t="s">
        <v>179</v>
      </c>
      <c r="F67" s="202">
        <v>0</v>
      </c>
      <c r="G67" s="202">
        <f>F67*0.4</f>
        <v>0</v>
      </c>
      <c r="H67" s="203">
        <f t="shared" si="9"/>
        <v>0</v>
      </c>
      <c r="I67" s="203">
        <f t="shared" si="10"/>
        <v>0</v>
      </c>
      <c r="J67" s="204">
        <v>1</v>
      </c>
      <c r="K67" s="204">
        <f t="shared" si="11"/>
        <v>1</v>
      </c>
    </row>
    <row r="68" spans="1:11" x14ac:dyDescent="0.2">
      <c r="B68" s="1" t="s">
        <v>181</v>
      </c>
      <c r="C68" s="15" t="s">
        <v>182</v>
      </c>
      <c r="D68" s="185">
        <v>1</v>
      </c>
      <c r="E68" s="185" t="s">
        <v>76</v>
      </c>
      <c r="F68" s="202">
        <v>0</v>
      </c>
      <c r="G68" s="186">
        <f>PRODUCT(F68,0.2)</f>
        <v>0</v>
      </c>
      <c r="H68" s="187">
        <f t="shared" si="9"/>
        <v>0</v>
      </c>
      <c r="I68" s="188">
        <f t="shared" si="10"/>
        <v>0</v>
      </c>
      <c r="J68" s="204">
        <v>5</v>
      </c>
      <c r="K68" s="189">
        <f t="shared" si="11"/>
        <v>5</v>
      </c>
    </row>
    <row r="69" spans="1:11" x14ac:dyDescent="0.2">
      <c r="B69" s="1" t="s">
        <v>183</v>
      </c>
      <c r="C69" s="15" t="s">
        <v>184</v>
      </c>
      <c r="D69" s="185">
        <v>1</v>
      </c>
      <c r="E69" s="185" t="s">
        <v>76</v>
      </c>
      <c r="F69" s="202">
        <v>0</v>
      </c>
      <c r="G69" s="186">
        <f>PRODUCT(F69,0.15)</f>
        <v>0</v>
      </c>
      <c r="H69" s="187">
        <f t="shared" si="9"/>
        <v>0</v>
      </c>
      <c r="I69" s="188">
        <f t="shared" si="10"/>
        <v>0</v>
      </c>
      <c r="J69" s="204">
        <v>15</v>
      </c>
      <c r="K69" s="189">
        <f t="shared" si="11"/>
        <v>15</v>
      </c>
    </row>
    <row r="70" spans="1:11" ht="24" x14ac:dyDescent="0.2">
      <c r="B70" s="1" t="s">
        <v>185</v>
      </c>
      <c r="C70" s="15" t="s">
        <v>186</v>
      </c>
      <c r="D70" s="185">
        <v>1</v>
      </c>
      <c r="E70" s="185" t="s">
        <v>76</v>
      </c>
      <c r="F70" s="202">
        <v>0</v>
      </c>
      <c r="G70" s="186">
        <f>PRODUCT(F70,0.1)</f>
        <v>0</v>
      </c>
      <c r="H70" s="187">
        <f t="shared" si="9"/>
        <v>0</v>
      </c>
      <c r="I70" s="188">
        <f t="shared" si="10"/>
        <v>0</v>
      </c>
      <c r="J70" s="204">
        <v>50</v>
      </c>
      <c r="K70" s="189">
        <f t="shared" si="11"/>
        <v>50</v>
      </c>
    </row>
    <row r="71" spans="1:11" x14ac:dyDescent="0.2">
      <c r="B71" s="1" t="s">
        <v>187</v>
      </c>
      <c r="C71" s="15" t="s">
        <v>188</v>
      </c>
      <c r="D71" s="185">
        <v>4</v>
      </c>
      <c r="E71" s="185" t="s">
        <v>63</v>
      </c>
      <c r="F71" s="202">
        <v>0</v>
      </c>
      <c r="G71" s="186">
        <f>PRODUCT(F71,0.4)</f>
        <v>0</v>
      </c>
      <c r="H71" s="187">
        <f t="shared" si="9"/>
        <v>0</v>
      </c>
      <c r="I71" s="188">
        <f t="shared" si="10"/>
        <v>0</v>
      </c>
      <c r="J71" s="204">
        <v>8</v>
      </c>
      <c r="K71" s="189">
        <f t="shared" si="11"/>
        <v>32</v>
      </c>
    </row>
    <row r="72" spans="1:11" ht="24.4" customHeight="1" x14ac:dyDescent="0.2">
      <c r="B72" s="1" t="s">
        <v>189</v>
      </c>
      <c r="C72" s="15" t="s">
        <v>190</v>
      </c>
      <c r="D72" s="185">
        <v>5</v>
      </c>
      <c r="E72" s="185" t="s">
        <v>64</v>
      </c>
      <c r="F72" s="202">
        <v>0</v>
      </c>
      <c r="G72" s="186">
        <f>PRODUCT(F72,0.4)</f>
        <v>0</v>
      </c>
      <c r="H72" s="187">
        <f t="shared" si="9"/>
        <v>0</v>
      </c>
      <c r="I72" s="188">
        <f t="shared" si="10"/>
        <v>0</v>
      </c>
      <c r="J72" s="204">
        <v>10</v>
      </c>
      <c r="K72" s="189">
        <f t="shared" si="11"/>
        <v>50</v>
      </c>
    </row>
    <row r="73" spans="1:11" ht="24.75" customHeight="1" x14ac:dyDescent="0.2">
      <c r="A73" s="1"/>
      <c r="B73" s="1" t="s">
        <v>191</v>
      </c>
      <c r="C73" s="15" t="s">
        <v>192</v>
      </c>
      <c r="D73" s="185">
        <v>10</v>
      </c>
      <c r="E73" s="185" t="s">
        <v>64</v>
      </c>
      <c r="F73" s="202">
        <v>0</v>
      </c>
      <c r="G73" s="186">
        <f>PRODUCT(F73,0.3)</f>
        <v>0</v>
      </c>
      <c r="H73" s="187">
        <f t="shared" si="9"/>
        <v>0</v>
      </c>
      <c r="I73" s="188">
        <f t="shared" si="10"/>
        <v>0</v>
      </c>
      <c r="J73" s="189">
        <v>2</v>
      </c>
      <c r="K73" s="189">
        <f t="shared" si="11"/>
        <v>20</v>
      </c>
    </row>
    <row r="74" spans="1:11" ht="26.25" customHeight="1" x14ac:dyDescent="0.2">
      <c r="B74" s="1" t="s">
        <v>193</v>
      </c>
      <c r="C74" s="15" t="s">
        <v>96</v>
      </c>
      <c r="D74" s="185">
        <v>13</v>
      </c>
      <c r="E74" s="185" t="s">
        <v>77</v>
      </c>
      <c r="F74" s="202">
        <v>0</v>
      </c>
      <c r="G74" s="186">
        <f>PRODUCT(F74,0.8)</f>
        <v>0</v>
      </c>
      <c r="H74" s="187">
        <f t="shared" si="9"/>
        <v>0</v>
      </c>
      <c r="I74" s="188">
        <f t="shared" si="10"/>
        <v>0</v>
      </c>
      <c r="J74" s="204">
        <v>1</v>
      </c>
      <c r="K74" s="189">
        <f t="shared" si="11"/>
        <v>13</v>
      </c>
    </row>
    <row r="75" spans="1:11" ht="14.25" customHeight="1" x14ac:dyDescent="0.2">
      <c r="A75" s="1"/>
      <c r="B75" s="1"/>
      <c r="C75" s="165" t="s">
        <v>78</v>
      </c>
      <c r="D75" s="184"/>
      <c r="E75" s="184"/>
      <c r="F75" s="186"/>
      <c r="G75" s="186"/>
      <c r="H75" s="190">
        <f>SUM(H62:H74)</f>
        <v>0</v>
      </c>
      <c r="I75" s="190">
        <f>SUM(I62:I74)</f>
        <v>0</v>
      </c>
      <c r="J75" s="189"/>
      <c r="K75" s="192">
        <f>SUM(K62:K74)</f>
        <v>274</v>
      </c>
    </row>
    <row r="76" spans="1:11" ht="14.25" customHeight="1" x14ac:dyDescent="0.2">
      <c r="A76" s="1"/>
      <c r="B76" s="1"/>
      <c r="C76" s="165"/>
      <c r="D76" s="184"/>
      <c r="E76" s="184"/>
      <c r="F76" s="186"/>
      <c r="G76" s="186"/>
      <c r="H76" s="190"/>
      <c r="I76" s="190"/>
      <c r="J76" s="189"/>
      <c r="K76" s="192"/>
    </row>
    <row r="77" spans="1:11" ht="17.649999999999999" customHeight="1" x14ac:dyDescent="0.25">
      <c r="B77" s="1"/>
      <c r="C77" s="14" t="s">
        <v>197</v>
      </c>
      <c r="D77" s="185"/>
      <c r="E77" s="185"/>
      <c r="F77" s="205"/>
      <c r="G77" s="205"/>
      <c r="H77" s="206"/>
      <c r="I77" s="206"/>
      <c r="J77" s="207"/>
      <c r="K77" s="207"/>
    </row>
    <row r="78" spans="1:11" ht="24.75" customHeight="1" x14ac:dyDescent="0.2">
      <c r="B78" s="1" t="s">
        <v>198</v>
      </c>
      <c r="C78" s="15" t="s">
        <v>200</v>
      </c>
      <c r="D78" s="185">
        <v>1</v>
      </c>
      <c r="E78" s="185" t="s">
        <v>76</v>
      </c>
      <c r="F78" s="202">
        <v>0</v>
      </c>
      <c r="G78" s="202">
        <f>F78*0.05</f>
        <v>0</v>
      </c>
      <c r="H78" s="203">
        <f>PRODUCT(D78,F78)</f>
        <v>0</v>
      </c>
      <c r="I78" s="203">
        <f>PRODUCT(D78,G78)</f>
        <v>0</v>
      </c>
      <c r="J78" s="204">
        <v>40</v>
      </c>
      <c r="K78" s="204">
        <f>PRODUCT(D78,J78)</f>
        <v>40</v>
      </c>
    </row>
    <row r="79" spans="1:11" ht="12.6" customHeight="1" x14ac:dyDescent="0.2">
      <c r="B79" s="1"/>
      <c r="C79" s="15" t="s">
        <v>194</v>
      </c>
      <c r="D79" s="185">
        <v>1</v>
      </c>
      <c r="E79" s="185" t="s">
        <v>179</v>
      </c>
      <c r="F79" s="202">
        <v>0</v>
      </c>
      <c r="G79" s="202">
        <f>F79*0.2</f>
        <v>0</v>
      </c>
      <c r="H79" s="203">
        <f>PRODUCT(D79,F79)</f>
        <v>0</v>
      </c>
      <c r="I79" s="203">
        <f>PRODUCT(D79,G79)</f>
        <v>0</v>
      </c>
      <c r="J79" s="204">
        <v>8</v>
      </c>
      <c r="K79" s="204">
        <f>PRODUCT(D79,J79)</f>
        <v>8</v>
      </c>
    </row>
    <row r="80" spans="1:11" ht="10.7" customHeight="1" x14ac:dyDescent="0.2">
      <c r="B80" s="1"/>
      <c r="C80" s="15" t="s">
        <v>199</v>
      </c>
      <c r="D80" s="185">
        <v>1</v>
      </c>
      <c r="E80" s="185" t="s">
        <v>76</v>
      </c>
      <c r="F80" s="202">
        <v>0</v>
      </c>
      <c r="G80" s="202">
        <f>F80*0.1</f>
        <v>0</v>
      </c>
      <c r="H80" s="203">
        <f>PRODUCT(D80,F80)</f>
        <v>0</v>
      </c>
      <c r="I80" s="203">
        <f>PRODUCT(D80,G80)</f>
        <v>0</v>
      </c>
      <c r="J80" s="204">
        <v>11</v>
      </c>
      <c r="K80" s="204">
        <f>PRODUCT(D80,J80)</f>
        <v>11</v>
      </c>
    </row>
    <row r="81" spans="1:11" ht="36" x14ac:dyDescent="0.2">
      <c r="B81" s="1" t="s">
        <v>201</v>
      </c>
      <c r="C81" s="15" t="s">
        <v>195</v>
      </c>
      <c r="D81" s="185">
        <v>5</v>
      </c>
      <c r="E81" s="185" t="s">
        <v>63</v>
      </c>
      <c r="F81" s="202">
        <v>0</v>
      </c>
      <c r="G81" s="202">
        <f>F81*0.25</f>
        <v>0</v>
      </c>
      <c r="H81" s="187">
        <f>PRODUCT(D81,F81)</f>
        <v>0</v>
      </c>
      <c r="I81" s="188">
        <f>PRODUCT(D81,G81)</f>
        <v>0</v>
      </c>
      <c r="J81" s="189">
        <v>1</v>
      </c>
      <c r="K81" s="189">
        <f>PRODUCT(D81,J81)</f>
        <v>5</v>
      </c>
    </row>
    <row r="82" spans="1:11" x14ac:dyDescent="0.2">
      <c r="B82" s="1" t="s">
        <v>202</v>
      </c>
      <c r="C82" s="15" t="s">
        <v>196</v>
      </c>
      <c r="D82" s="185">
        <v>1</v>
      </c>
      <c r="E82" s="185" t="s">
        <v>77</v>
      </c>
      <c r="F82" s="202">
        <v>0</v>
      </c>
      <c r="G82" s="186">
        <f>PRODUCT(F82,0.2)</f>
        <v>0</v>
      </c>
      <c r="H82" s="187">
        <f>PRODUCT(D82,F82)</f>
        <v>0</v>
      </c>
      <c r="I82" s="188">
        <f>PRODUCT(D82,G82)</f>
        <v>0</v>
      </c>
      <c r="J82" s="189">
        <v>1</v>
      </c>
      <c r="K82" s="189">
        <f>PRODUCT(D82,J82)</f>
        <v>1</v>
      </c>
    </row>
    <row r="83" spans="1:11" ht="14.25" customHeight="1" x14ac:dyDescent="0.2">
      <c r="A83" s="1"/>
      <c r="B83" s="1"/>
      <c r="C83" s="165" t="s">
        <v>78</v>
      </c>
      <c r="D83" s="184"/>
      <c r="E83" s="184"/>
      <c r="F83" s="186"/>
      <c r="G83" s="186"/>
      <c r="H83" s="190">
        <f>SUM(H78:H82)</f>
        <v>0</v>
      </c>
      <c r="I83" s="190">
        <f>SUM(I78:I82)</f>
        <v>0</v>
      </c>
      <c r="J83" s="191"/>
      <c r="K83" s="192">
        <f>SUM(K78:K82)</f>
        <v>65</v>
      </c>
    </row>
    <row r="84" spans="1:11" ht="14.25" customHeight="1" x14ac:dyDescent="0.2">
      <c r="A84" s="1"/>
      <c r="B84" s="1"/>
      <c r="C84" s="165"/>
      <c r="D84" s="184"/>
      <c r="E84" s="184"/>
      <c r="F84" s="186"/>
      <c r="G84" s="186"/>
      <c r="H84" s="190"/>
      <c r="I84" s="190"/>
      <c r="J84" s="191"/>
      <c r="K84" s="192"/>
    </row>
    <row r="85" spans="1:11" ht="15.75" x14ac:dyDescent="0.25">
      <c r="A85" s="1"/>
      <c r="B85" s="201"/>
      <c r="C85" s="14" t="s">
        <v>203</v>
      </c>
      <c r="D85" s="3"/>
      <c r="E85" s="3"/>
      <c r="F85" s="4"/>
      <c r="G85" s="4"/>
      <c r="H85" s="5"/>
      <c r="J85" s="8"/>
      <c r="K85" s="8"/>
    </row>
    <row r="86" spans="1:11" ht="24" x14ac:dyDescent="0.2">
      <c r="B86" s="1" t="s">
        <v>204</v>
      </c>
      <c r="C86" s="15" t="s">
        <v>205</v>
      </c>
      <c r="D86" s="185">
        <v>2</v>
      </c>
      <c r="E86" s="185" t="s">
        <v>76</v>
      </c>
      <c r="F86" s="186">
        <v>0</v>
      </c>
      <c r="G86" s="186">
        <f>PRODUCT(F86,0.1)</f>
        <v>0</v>
      </c>
      <c r="H86" s="187">
        <f>PRODUCT(D86,F86)</f>
        <v>0</v>
      </c>
      <c r="I86" s="188">
        <f>PRODUCT(D86,G86)</f>
        <v>0</v>
      </c>
      <c r="J86" s="204">
        <v>21</v>
      </c>
      <c r="K86" s="189">
        <f>PRODUCT(D86,J86)</f>
        <v>42</v>
      </c>
    </row>
    <row r="87" spans="1:11" x14ac:dyDescent="0.2">
      <c r="B87" s="1"/>
      <c r="C87" s="15" t="s">
        <v>165</v>
      </c>
      <c r="D87" s="185">
        <v>2</v>
      </c>
      <c r="E87" s="185" t="s">
        <v>76</v>
      </c>
      <c r="F87" s="186">
        <v>0</v>
      </c>
      <c r="G87" s="186">
        <f>PRODUCT(F87,0.3)</f>
        <v>0</v>
      </c>
      <c r="H87" s="187">
        <f>PRODUCT(D87,F87)</f>
        <v>0</v>
      </c>
      <c r="I87" s="188">
        <f>PRODUCT(D87,G87)</f>
        <v>0</v>
      </c>
      <c r="J87" s="204">
        <v>1</v>
      </c>
      <c r="K87" s="189">
        <f>PRODUCT(D87,J87)</f>
        <v>2</v>
      </c>
    </row>
    <row r="88" spans="1:11" x14ac:dyDescent="0.2">
      <c r="B88" s="1"/>
      <c r="C88" s="15" t="s">
        <v>166</v>
      </c>
      <c r="D88" s="185">
        <v>2</v>
      </c>
      <c r="E88" s="185" t="s">
        <v>76</v>
      </c>
      <c r="F88" s="186">
        <v>0</v>
      </c>
      <c r="G88" s="186">
        <f>PRODUCT(F88,0.5)</f>
        <v>0</v>
      </c>
      <c r="H88" s="187">
        <f>PRODUCT(D88,F88)</f>
        <v>0</v>
      </c>
      <c r="I88" s="188">
        <f>PRODUCT(D88,G88)</f>
        <v>0</v>
      </c>
      <c r="J88" s="204">
        <v>1</v>
      </c>
      <c r="K88" s="189">
        <f>PRODUCT(D88,J88)</f>
        <v>2</v>
      </c>
    </row>
    <row r="89" spans="1:11" x14ac:dyDescent="0.2">
      <c r="B89" s="1" t="s">
        <v>206</v>
      </c>
      <c r="C89" s="15" t="s">
        <v>159</v>
      </c>
      <c r="D89" s="185">
        <v>1</v>
      </c>
      <c r="E89" s="185" t="s">
        <v>76</v>
      </c>
      <c r="F89" s="186">
        <v>0</v>
      </c>
      <c r="G89" s="186">
        <f>PRODUCT(F89,0.2)</f>
        <v>0</v>
      </c>
      <c r="H89" s="187">
        <f>PRODUCT(D89,F89)</f>
        <v>0</v>
      </c>
      <c r="I89" s="188">
        <f>PRODUCT(D89,G89)</f>
        <v>0</v>
      </c>
      <c r="J89" s="204">
        <v>1</v>
      </c>
      <c r="K89" s="189">
        <f>PRODUCT(D89,J89)</f>
        <v>1</v>
      </c>
    </row>
    <row r="90" spans="1:11" ht="26.25" customHeight="1" x14ac:dyDescent="0.2">
      <c r="B90" s="1" t="s">
        <v>207</v>
      </c>
      <c r="C90" s="15" t="s">
        <v>96</v>
      </c>
      <c r="D90" s="185">
        <v>1</v>
      </c>
      <c r="E90" s="185" t="s">
        <v>77</v>
      </c>
      <c r="F90" s="186">
        <v>0</v>
      </c>
      <c r="G90" s="186">
        <f>PRODUCT(F90,0.8)</f>
        <v>0</v>
      </c>
      <c r="H90" s="187">
        <f>PRODUCT(D90,F90)</f>
        <v>0</v>
      </c>
      <c r="I90" s="188">
        <f>PRODUCT(D90,G90)</f>
        <v>0</v>
      </c>
      <c r="J90" s="189">
        <v>1</v>
      </c>
      <c r="K90" s="189">
        <f>PRODUCT(D90,J90)</f>
        <v>1</v>
      </c>
    </row>
    <row r="91" spans="1:11" ht="14.25" customHeight="1" x14ac:dyDescent="0.2">
      <c r="A91" s="1"/>
      <c r="B91" s="1"/>
      <c r="C91" s="165" t="s">
        <v>78</v>
      </c>
      <c r="D91" s="184"/>
      <c r="E91" s="184"/>
      <c r="F91" s="186"/>
      <c r="G91" s="186"/>
      <c r="H91" s="190">
        <f>SUM(H86:H90)</f>
        <v>0</v>
      </c>
      <c r="I91" s="190">
        <f>SUM(I86:I90)</f>
        <v>0</v>
      </c>
      <c r="J91" s="189"/>
      <c r="K91" s="192">
        <f>SUM(K86:K90)</f>
        <v>48</v>
      </c>
    </row>
    <row r="92" spans="1:11" ht="14.25" customHeight="1" x14ac:dyDescent="0.2">
      <c r="A92" s="1"/>
      <c r="B92" s="1"/>
      <c r="C92" s="165"/>
      <c r="D92" s="184"/>
      <c r="E92" s="184"/>
      <c r="F92" s="186"/>
      <c r="G92" s="186"/>
      <c r="H92" s="190"/>
      <c r="I92" s="190"/>
      <c r="J92" s="191"/>
      <c r="K92" s="192"/>
    </row>
    <row r="93" spans="1:11" ht="15.75" x14ac:dyDescent="0.25">
      <c r="B93" s="2"/>
      <c r="C93" s="14" t="s">
        <v>95</v>
      </c>
      <c r="D93" s="3"/>
      <c r="E93" s="3"/>
      <c r="F93" s="4"/>
      <c r="G93" s="4"/>
      <c r="H93" s="5"/>
      <c r="J93" s="8"/>
      <c r="K93" s="8"/>
    </row>
    <row r="94" spans="1:11" x14ac:dyDescent="0.2">
      <c r="B94" s="1"/>
      <c r="C94" s="15" t="s">
        <v>100</v>
      </c>
      <c r="D94" s="185">
        <v>100</v>
      </c>
      <c r="E94" s="185" t="s">
        <v>64</v>
      </c>
      <c r="F94" s="186">
        <v>0</v>
      </c>
      <c r="G94" s="186">
        <v>0</v>
      </c>
      <c r="H94" s="187">
        <f>PRODUCT(D94,F94)</f>
        <v>0</v>
      </c>
      <c r="I94" s="188">
        <f>PRODUCT(D94,G94)</f>
        <v>0</v>
      </c>
      <c r="J94" s="189">
        <v>10</v>
      </c>
      <c r="K94" s="189">
        <f>PRODUCT(D94,J94)</f>
        <v>1000</v>
      </c>
    </row>
    <row r="95" spans="1:11" ht="14.25" customHeight="1" x14ac:dyDescent="0.2">
      <c r="A95" s="1"/>
      <c r="B95" s="1"/>
      <c r="C95" s="165" t="s">
        <v>78</v>
      </c>
      <c r="D95" s="184"/>
      <c r="E95" s="184"/>
      <c r="F95" s="186"/>
      <c r="G95" s="186"/>
      <c r="H95" s="190">
        <f>SUM(H94:H94)</f>
        <v>0</v>
      </c>
      <c r="I95" s="190">
        <f>SUM(I94:I94)</f>
        <v>0</v>
      </c>
      <c r="J95" s="191"/>
      <c r="K95" s="192">
        <f>SUM(K94:K94)</f>
        <v>1000</v>
      </c>
    </row>
    <row r="96" spans="1:11" ht="12.75" x14ac:dyDescent="0.2">
      <c r="C96" s="165"/>
      <c r="D96" s="184"/>
      <c r="E96" s="184"/>
      <c r="F96" s="186"/>
      <c r="G96" s="186"/>
      <c r="H96" s="190"/>
      <c r="I96" s="190"/>
      <c r="J96" s="191"/>
      <c r="K96" s="190"/>
    </row>
    <row r="97" spans="2:11" ht="15.75" x14ac:dyDescent="0.25">
      <c r="C97" s="14" t="s">
        <v>89</v>
      </c>
    </row>
    <row r="98" spans="2:11" x14ac:dyDescent="0.2">
      <c r="B98" s="1" t="s">
        <v>88</v>
      </c>
      <c r="C98" s="15" t="s">
        <v>98</v>
      </c>
      <c r="D98" s="185">
        <v>8</v>
      </c>
      <c r="E98" s="185" t="s">
        <v>84</v>
      </c>
      <c r="F98" s="186">
        <v>0</v>
      </c>
      <c r="G98" s="186">
        <v>0</v>
      </c>
      <c r="H98" s="187">
        <f>PRODUCT(D98,F98)</f>
        <v>0</v>
      </c>
      <c r="I98" s="188">
        <f>PRODUCT(D98,G98)</f>
        <v>0</v>
      </c>
      <c r="J98" s="189">
        <v>0</v>
      </c>
      <c r="K98" s="189">
        <f>PRODUCT(D98,J98)</f>
        <v>0</v>
      </c>
    </row>
    <row r="99" spans="2:11" x14ac:dyDescent="0.2">
      <c r="B99" s="1" t="s">
        <v>90</v>
      </c>
      <c r="C99" s="15" t="s">
        <v>87</v>
      </c>
      <c r="D99" s="185">
        <v>2</v>
      </c>
      <c r="E99" s="185" t="s">
        <v>84</v>
      </c>
      <c r="F99" s="186">
        <v>0</v>
      </c>
      <c r="G99" s="186">
        <v>0</v>
      </c>
      <c r="H99" s="187">
        <f>PRODUCT(D99,F99)</f>
        <v>0</v>
      </c>
      <c r="I99" s="188">
        <f>PRODUCT(D99,G99)</f>
        <v>0</v>
      </c>
      <c r="J99" s="189">
        <v>0</v>
      </c>
      <c r="K99" s="189">
        <f>PRODUCT(D99,J99)</f>
        <v>0</v>
      </c>
    </row>
    <row r="100" spans="2:11" x14ac:dyDescent="0.2">
      <c r="B100" s="1" t="s">
        <v>91</v>
      </c>
      <c r="C100" s="15" t="s">
        <v>85</v>
      </c>
      <c r="D100" s="185">
        <v>2</v>
      </c>
      <c r="E100" s="185" t="s">
        <v>84</v>
      </c>
      <c r="F100" s="186">
        <v>0</v>
      </c>
      <c r="G100" s="186">
        <v>0</v>
      </c>
      <c r="H100" s="187">
        <f>PRODUCT(D100,F100)</f>
        <v>0</v>
      </c>
      <c r="I100" s="188">
        <f>PRODUCT(D100,G100)</f>
        <v>0</v>
      </c>
      <c r="J100" s="189">
        <v>0</v>
      </c>
      <c r="K100" s="189">
        <f>PRODUCT(D100,J100)</f>
        <v>0</v>
      </c>
    </row>
    <row r="101" spans="2:11" x14ac:dyDescent="0.2">
      <c r="B101" s="1" t="s">
        <v>97</v>
      </c>
      <c r="C101" s="15" t="s">
        <v>86</v>
      </c>
      <c r="D101" s="185">
        <v>1</v>
      </c>
      <c r="E101" s="185" t="s">
        <v>84</v>
      </c>
      <c r="F101" s="186">
        <v>0</v>
      </c>
      <c r="G101" s="186">
        <v>0</v>
      </c>
      <c r="H101" s="187">
        <f>PRODUCT(D101,F101)</f>
        <v>0</v>
      </c>
      <c r="I101" s="188">
        <f>PRODUCT(D101,G101)</f>
        <v>0</v>
      </c>
      <c r="J101" s="189">
        <v>0</v>
      </c>
      <c r="K101" s="189">
        <f>PRODUCT(D101,J101)</f>
        <v>0</v>
      </c>
    </row>
    <row r="102" spans="2:11" ht="12.75" x14ac:dyDescent="0.2">
      <c r="C102" s="165" t="s">
        <v>78</v>
      </c>
      <c r="D102" s="184"/>
      <c r="E102" s="184"/>
      <c r="F102" s="186"/>
      <c r="G102" s="186"/>
      <c r="H102" s="190">
        <f>SUM(H99:H101)</f>
        <v>0</v>
      </c>
      <c r="I102" s="190">
        <f>SUM(I98:I101)</f>
        <v>0</v>
      </c>
      <c r="J102" s="191"/>
      <c r="K102" s="190">
        <f>SUM(K99:K101)</f>
        <v>0</v>
      </c>
    </row>
  </sheetData>
  <sheetProtection formatCells="0" formatColumns="0" formatRows="0" insertColumns="0" insertRows="0" insertHyperlinks="0" deleteColumns="0" deleteRows="0" sort="0" autoFilter="0" pivotTables="0"/>
  <scenarios current="0">
    <scenario name="hlavička rozpočtu" locked="1" count="10" user="GFS" comment="Vytvořil: GFS dne 30.6.2003">
      <inputCells r="B1" val="č. pozice"/>
      <inputCells r="C1" val="název zařízení"/>
      <inputCells r="D1" val="počet "/>
      <inputCells r="E1" val="MJ"/>
      <inputCells r="F1" val="dodávka /MJ"/>
      <inputCells r="G1" val="montáž /MJ"/>
      <inputCells r="H1" val="dodávka celkem (Kč)"/>
      <inputCells r="I1" val="montáž celkem (Kč)"/>
      <inputCells r="J1" val="váha/MJ (kg)"/>
      <inputCells r="K1" val="váha celkem (kg)"/>
    </scenario>
  </scenarios>
  <phoneticPr fontId="0" type="noConversion"/>
  <pageMargins left="0.59055118110236227" right="0.19685039370078741" top="0.59055118110236227" bottom="0.39370078740157483" header="0.43307086614173229" footer="0.31496062992125984"/>
  <pageSetup paperSize="9" scale="90" firstPageNumber="4" orientation="landscape" useFirstPageNumber="1" r:id="rId1"/>
  <headerFooter alignWithMargins="0">
    <oddHeader>&amp;C&amp;"Arial CE,Tučné"&amp;9&amp;P</oddHeader>
    <oddFooter>&amp;RD.1.4.5 - Vzduchotechnická zařízení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Krycí list rozpočtu</vt:lpstr>
      <vt:lpstr>Rekapitulace VZT</vt:lpstr>
      <vt:lpstr>Rozpočet VZT</vt:lpstr>
      <vt:lpstr>'Rozpočet VZT'!Názvy_tisku</vt:lpstr>
      <vt:lpstr>'Rozpočet VZT'!Oblast_tisku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Benutzername</dc:creator>
  <cp:lastModifiedBy>Boss</cp:lastModifiedBy>
  <cp:lastPrinted>2020-08-02T16:19:50Z</cp:lastPrinted>
  <dcterms:created xsi:type="dcterms:W3CDTF">2001-05-28T04:22:57Z</dcterms:created>
  <dcterms:modified xsi:type="dcterms:W3CDTF">2020-11-14T00:05:25Z</dcterms:modified>
</cp:coreProperties>
</file>